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ch Way Fixabet Calculator" sheetId="1" state="visible" r:id="rId2"/>
    <sheet name="Drop Down Lists" sheetId="2" state="visible" r:id="rId3"/>
    <sheet name="Calculations" sheetId="3" state="visible" r:id="rId4"/>
  </sheets>
  <definedNames>
    <definedName function="false" hidden="false" name="Average_Lay_Odds" vbProcedure="false">Calculations!$B$32</definedName>
    <definedName function="false" hidden="false" name="Back_Commission" vbProcedure="false">Calculations!$B$8</definedName>
    <definedName function="false" hidden="false" name="Back_Odds" vbProcedure="false">Calculations!$B$5</definedName>
    <definedName function="false" hidden="false" name="Back_Stake" vbProcedure="false">Calculations!$B$3</definedName>
    <definedName function="false" hidden="false" name="Bet_Type" vbProcedure="false">Calculations!$B$1</definedName>
    <definedName function="false" hidden="false" name="Lay_Commission" vbProcedure="false">Calculations!$B$10</definedName>
    <definedName function="false" hidden="false" name="Lay_Odds" vbProcedure="false">Calculations!$B$9</definedName>
    <definedName function="false" hidden="false" name="Lay_Stake" vbProcedure="false">Calculations!$B$24</definedName>
    <definedName function="false" hidden="false" name="Liability" vbProcedure="false">Calculations!$B$25</definedName>
    <definedName function="false" hidden="false" name="Mode" vbProcedure="false">Calculations!$B$2</definedName>
    <definedName function="false" hidden="false" name="Part_Lay_Odds_1" vbProcedure="false">Calculations!$B$11</definedName>
    <definedName function="false" hidden="false" name="Part_Lay_Odds_2" vbProcedure="false">Calculations!$B$14</definedName>
    <definedName function="false" hidden="false" name="Part_Lay_Odds_3" vbProcedure="false">Calculations!$B$17</definedName>
    <definedName function="false" hidden="false" name="Part_Lay_Stake_1" vbProcedure="false">Calculations!$B$12</definedName>
    <definedName function="false" hidden="false" name="Part_Lay_Stake_1_Liability" vbProcedure="false">Calculations!$B$13</definedName>
    <definedName function="false" hidden="false" name="Part_Lay_Stake_2" vbProcedure="false">Calculations!$B$15</definedName>
    <definedName function="false" hidden="false" name="Part_Lay_Stake_2_Liability" vbProcedure="false">Calculations!$B$16</definedName>
    <definedName function="false" hidden="false" name="Part_Lay_Stake_3" vbProcedure="false">Calculations!$B$18</definedName>
    <definedName function="false" hidden="false" name="Part_Lay_Stake_3_Liability" vbProcedure="false">Calculations!$B$19</definedName>
    <definedName function="false" hidden="false" name="Place_Back_Odds" vbProcedure="false">Calculations!$B$7</definedName>
    <definedName function="false" hidden="false" name="Place_Lay_Odds" vbProcedure="false">'Each Way Fixabet Calculator'!$V$9</definedName>
    <definedName function="false" hidden="false" name="Place_Payout" vbProcedure="false">Calculations!$B$6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<sst xmlns="http://schemas.openxmlformats.org/spreadsheetml/2006/main" count="91" uniqueCount="74">
  <si>
    <t xml:space="preserve">Part Lay Fixabet</t>
  </si>
  <si>
    <t xml:space="preserve">Back Stake</t>
  </si>
  <si>
    <t xml:space="preserve">Bet Type:</t>
  </si>
  <si>
    <t xml:space="preserve">Normal</t>
  </si>
  <si>
    <t xml:space="preserve">Mode:</t>
  </si>
  <si>
    <t xml:space="preserve">Part Lay</t>
  </si>
  <si>
    <t xml:space="preserve">Win Back Odds</t>
  </si>
  <si>
    <t xml:space="preserve">Win Lay Commission</t>
  </si>
  <si>
    <t xml:space="preserve">Win Lay Odds</t>
  </si>
  <si>
    <t xml:space="preserve">Win Lay Stake</t>
  </si>
  <si>
    <t xml:space="preserve">£</t>
  </si>
  <si>
    <t xml:space="preserve">Place Lay Odds</t>
  </si>
  <si>
    <t xml:space="preserve">Back Odds</t>
  </si>
  <si>
    <t xml:space="preserve">1 /</t>
  </si>
  <si>
    <t xml:space="preserve">%</t>
  </si>
  <si>
    <t xml:space="preserve">Place Lay Commission</t>
  </si>
  <si>
    <t xml:space="preserve">Places Paid By Bookie</t>
  </si>
  <si>
    <t xml:space="preserve">Places Paid By Exchange</t>
  </si>
  <si>
    <t xml:space="preserve">Number of Extra Places</t>
  </si>
  <si>
    <t xml:space="preserve"> </t>
  </si>
  <si>
    <t xml:space="preserve">Lay Odds</t>
  </si>
  <si>
    <t xml:space="preserve">Lay Commission %</t>
  </si>
  <si>
    <t xml:space="preserve">Each Way Bet Places Overall Position</t>
  </si>
  <si>
    <t xml:space="preserve">Win Part Lay Odds 1</t>
  </si>
  <si>
    <t xml:space="preserve">Win Part Lay Stake 1</t>
  </si>
  <si>
    <t xml:space="preserve"> Lay Bet(s) Matched So Far:</t>
  </si>
  <si>
    <t xml:space="preserve">Win Part Lay Liability 1</t>
  </si>
  <si>
    <t xml:space="preserve">Part Lay One</t>
  </si>
  <si>
    <t xml:space="preserve">Win Part Lay Odds 2</t>
  </si>
  <si>
    <t xml:space="preserve">Win Part Lay Stake 2</t>
  </si>
  <si>
    <t xml:space="preserve">Lay Stake</t>
  </si>
  <si>
    <t xml:space="preserve">Win Part Lay Liability 2</t>
  </si>
  <si>
    <t xml:space="preserve">Win Part Lay Odds 3</t>
  </si>
  <si>
    <t xml:space="preserve">Part Lay Two</t>
  </si>
  <si>
    <t xml:space="preserve">Win Part Lay Stake 3</t>
  </si>
  <si>
    <t xml:space="preserve">Win Part Lay Liability 3</t>
  </si>
  <si>
    <t xml:space="preserve">Place Part Lay Section</t>
  </si>
  <si>
    <t xml:space="preserve">Place Part Lay Odds 1</t>
  </si>
  <si>
    <t xml:space="preserve">Part Lay Three</t>
  </si>
  <si>
    <t xml:space="preserve">Place Part Lay Stake 1</t>
  </si>
  <si>
    <t xml:space="preserve">Place Part Lay Liability 1</t>
  </si>
  <si>
    <t xml:space="preserve">Place Part Lay Odds 2</t>
  </si>
  <si>
    <t xml:space="preserve">Place Part Lay Stake 2</t>
  </si>
  <si>
    <t xml:space="preserve">Place Part Lay Liability 2</t>
  </si>
  <si>
    <t xml:space="preserve">Results</t>
  </si>
  <si>
    <t xml:space="preserve">Part Lay (Place)</t>
  </si>
  <si>
    <t xml:space="preserve">Free Bet (SNR)</t>
  </si>
  <si>
    <t xml:space="preserve">Bet Type</t>
  </si>
  <si>
    <t xml:space="preserve">Mode</t>
  </si>
  <si>
    <t xml:space="preserve">Place Payout</t>
  </si>
  <si>
    <t xml:space="preserve">Place Back Odds</t>
  </si>
  <si>
    <t xml:space="preserve">Back Commission</t>
  </si>
  <si>
    <t xml:space="preserve">Lay Commission</t>
  </si>
  <si>
    <t xml:space="preserve">Part Lay Odds 1</t>
  </si>
  <si>
    <t xml:space="preserve">Part Lay Stake 1</t>
  </si>
  <si>
    <t xml:space="preserve">Part Lay Stake 1 Liability</t>
  </si>
  <si>
    <t xml:space="preserve">Part Lay Odds 2</t>
  </si>
  <si>
    <t xml:space="preserve">Part Lay Stake 2</t>
  </si>
  <si>
    <t xml:space="preserve">Part Lay Stake 2 Liability</t>
  </si>
  <si>
    <t xml:space="preserve">Part Lay Odds 3</t>
  </si>
  <si>
    <t xml:space="preserve">Part Lay Stake 3</t>
  </si>
  <si>
    <t xml:space="preserve">Part Lay Stake 3 Liability</t>
  </si>
  <si>
    <t xml:space="preserve">Lay Stake (Win Bet – Normal)</t>
  </si>
  <si>
    <t xml:space="preserve">Lay Stake (Win Bet – Free SNR)</t>
  </si>
  <si>
    <t xml:space="preserve">Lay Stake (Win Bet)</t>
  </si>
  <si>
    <t xml:space="preserve">Lay Stake (Place Bet)</t>
  </si>
  <si>
    <t xml:space="preserve">Liability</t>
  </si>
  <si>
    <t xml:space="preserve">Win Bet Bookmaker Profit</t>
  </si>
  <si>
    <t xml:space="preserve">Place Bet Bookmaker Profit</t>
  </si>
  <si>
    <t xml:space="preserve">Bookmaker Bet Wins Profit</t>
  </si>
  <si>
    <t xml:space="preserve">Exchange Lay Wins Profit (Free Bet)</t>
  </si>
  <si>
    <t xml:space="preserve">Exchange Lay Wins Profit (Normal Bet)</t>
  </si>
  <si>
    <t xml:space="preserve">Exchange Lay Wins Profit</t>
  </si>
  <si>
    <t xml:space="preserve">Average Lay Odds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</si>
</sst>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£#,##0.00"/>
    <numFmt numFmtId="166" formatCode="[$£-809]#,##0.00;[RED]\-[$£-809]#,##0.00"/>
    <numFmt numFmtId="167" formatCode="General"/>
    <numFmt numFmtId="168" formatCode="0.00"/>
    <numFmt numFmtId="169" formatCode="@"/>
    <numFmt numFmtId="170" formatCode="0.00%"/>
    <numFmt numFmtId="171" formatCode="0.0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4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EEEEE"/>
        <bgColor rgb="FFD7ECFA"/>
      </patternFill>
    </fill>
    <fill>
      <patternFill patternType="solid">
        <fgColor rgb="FFFFFFD7"/>
        <bgColor rgb="FFFFFFFF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D7"/>
      </patternFill>
    </fill>
    <fill>
      <patternFill patternType="solid">
        <fgColor rgb="FFD7ECFA"/>
        <bgColor rgb="FFEEEEEE"/>
      </patternFill>
    </fill>
    <fill>
      <patternFill patternType="solid">
        <fgColor rgb="FFFDDEE5"/>
        <bgColor rgb="FFEEEEEE"/>
      </patternFill>
    </fill>
    <fill>
      <patternFill patternType="solid">
        <fgColor rgb="FFFBB3BF"/>
        <bgColor rgb="FFBFBFB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 diagonalUp="false" diagonalDown="false">
      <left style="thin">
        <color rgb="FFFBB3BF"/>
      </left>
      <right/>
      <top style="thin">
        <color rgb="FFFBB3BF"/>
      </top>
      <bottom/>
      <diagonal/>
    </border>
    <border diagonalUp="false" diagonalDown="false">
      <left/>
      <right/>
      <top style="thin">
        <color rgb="FFFBB3BF"/>
      </top>
      <bottom/>
      <diagonal/>
    </border>
    <border diagonalUp="false" diagonalDown="false">
      <left/>
      <right style="thin">
        <color rgb="FFFBB3BF"/>
      </right>
      <top style="thin">
        <color rgb="FFFBB3BF"/>
      </top>
      <bottom/>
      <diagonal/>
    </border>
    <border diagonalUp="false" diagonalDown="false">
      <left style="thin">
        <color rgb="FFFBB3BF"/>
      </left>
      <right/>
      <top/>
      <bottom/>
      <diagonal/>
    </border>
    <border diagonalUp="false" diagonalDown="false">
      <left/>
      <right style="thin">
        <color rgb="FFFBB3BF"/>
      </right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/>
      <diagonal/>
    </border>
    <border diagonalUp="false" diagonalDown="false">
      <left/>
      <right/>
      <top style="thin">
        <color rgb="FFB4C7E7"/>
      </top>
      <bottom/>
      <diagonal/>
    </border>
    <border diagonalUp="false" diagonalDown="false">
      <left/>
      <right/>
      <top style="thin">
        <color rgb="FFD9D9D9"/>
      </top>
      <bottom/>
      <diagonal/>
    </border>
    <border diagonalUp="false" diagonalDown="false">
      <left/>
      <right style="thin">
        <color rgb="FFD9D9D9"/>
      </right>
      <top style="thin">
        <color rgb="FFD9D9D9"/>
      </top>
      <bottom/>
      <diagonal/>
    </border>
    <border diagonalUp="false" diagonalDown="false">
      <left style="thin">
        <color rgb="FFD9D9D9"/>
      </left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>
        <color rgb="FFD9D9D9"/>
      </right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>
        <color rgb="FFD9D9D9"/>
      </left>
      <right/>
      <top/>
      <bottom style="thin">
        <color rgb="FFD9D9D9"/>
      </bottom>
      <diagonal/>
    </border>
    <border diagonalUp="false" diagonalDown="false">
      <left/>
      <right/>
      <top/>
      <bottom style="thin">
        <color rgb="FFD9D9D9"/>
      </bottom>
      <diagonal/>
    </border>
    <border diagonalUp="false" diagonalDown="false">
      <left/>
      <right style="thin">
        <color rgb="FFD9D9D9"/>
      </right>
      <top/>
      <bottom style="thin">
        <color rgb="FFD9D9D9"/>
      </bottom>
      <diagonal/>
    </border>
    <border diagonalUp="false" diagonalDown="false">
      <left style="thin">
        <color rgb="FFB4C7E7"/>
      </left>
      <right/>
      <top style="thin">
        <color rgb="FFB4C7E7"/>
      </top>
      <bottom/>
      <diagonal/>
    </border>
    <border diagonalUp="false" diagonalDown="false">
      <left style="thin">
        <color rgb="FFFBB3BF"/>
      </left>
      <right style="thin">
        <color rgb="FFFBB3BF"/>
      </right>
      <top/>
      <bottom/>
      <diagonal/>
    </border>
    <border diagonalUp="false" diagonalDown="false">
      <left style="thin">
        <color rgb="FFB4C7E7"/>
      </left>
      <right/>
      <top/>
      <bottom/>
      <diagonal/>
    </border>
    <border diagonalUp="false" diagonalDown="false">
      <left style="thin">
        <color rgb="FFFBB3BF"/>
      </left>
      <right style="thin">
        <color rgb="FFFBB3BF"/>
      </right>
      <top style="thin">
        <color rgb="FFFBB3BF"/>
      </top>
      <bottom style="thin">
        <color rgb="FFFBB3BF"/>
      </bottom>
      <diagonal/>
    </border>
    <border diagonalUp="false" diagonalDown="false">
      <left/>
      <right style="thin">
        <color rgb="FFB4C7E7"/>
      </right>
      <top/>
      <bottom/>
      <diagonal/>
    </border>
    <border diagonalUp="false" diagonalDown="false">
      <left style="thin">
        <color rgb="FFB4C7E7"/>
      </left>
      <right/>
      <top/>
      <bottom style="thin">
        <color rgb="FFB4C7E7"/>
      </bottom>
      <diagonal/>
    </border>
    <border diagonalUp="false" diagonalDown="false">
      <left/>
      <right/>
      <top/>
      <bottom style="thin">
        <color rgb="FFB4C7E7"/>
      </bottom>
      <diagonal/>
    </border>
    <border diagonalUp="false" diagonalDown="false">
      <left/>
      <right style="thin">
        <color rgb="FFB4C7E7"/>
      </right>
      <top/>
      <bottom style="thin">
        <color rgb="FFB4C7E7"/>
      </bottom>
      <diagonal/>
    </border>
    <border diagonalUp="false" diagonalDown="false">
      <left style="thin">
        <color rgb="FFFBB3BF"/>
      </left>
      <right/>
      <top/>
      <bottom style="thin">
        <color rgb="FFBFBFBF"/>
      </bottom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/>
      <right style="thin">
        <color rgb="FFFBB3BF"/>
      </right>
      <top/>
      <bottom style="thin">
        <color rgb="FFBFBFBF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applyFont="true" applyBorder="true" applyAlignment="true" applyProtection="false">
      <alignment horizontal="center" vertical="center" textRotation="0" wrapText="false" indent="0" shrinkToFit="false"/>
    </xf>
    <xf numFmtId="164" fontId="4" fillId="3" borderId="2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6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6" borderId="0" xfId="22" applyFont="fals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6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8" fillId="5" borderId="1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8" fontId="9" fillId="0" borderId="17" xfId="20" applyFont="true" applyBorder="true" applyAlignment="false" applyProtection="false">
      <alignment horizontal="center" vertical="center" textRotation="0" wrapText="false" indent="0" shrinkToFit="false"/>
      <protection locked="true" hidden="false"/>
    </xf>
    <xf numFmtId="164" fontId="0" fillId="6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7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2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2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2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titled1" xfId="20"/>
    <cellStyle name="Untitled2" xfId="21"/>
    <cellStyle name="ConditionalStyle_2 1" xfId="22"/>
  </cellStyles>
  <dxfs count="2">
    <dxf>
      <font>
        <name val="Arial"/>
        <charset val="1"/>
        <family val="2"/>
        <b val="0"/>
        <i val="0"/>
        <strike val="0"/>
        <outline val="0"/>
        <shadow val="0"/>
        <color rgb="FF000000"/>
        <sz val="11"/>
        <u val="none"/>
      </font>
      <numFmt numFmtId="164" formatCode="General"/>
      <fill>
        <patternFill>
          <bgColor rgb="FFEEEEEE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Arial"/>
        <charset val="1"/>
        <family val="2"/>
        <b val="0"/>
        <i val="0"/>
        <strike val="0"/>
        <outline val="0"/>
        <shadow val="0"/>
        <color rgb="FF000000"/>
        <sz val="11"/>
        <u val="none"/>
      </font>
      <numFmt numFmtId="164" formatCode="General"/>
      <fill>
        <patternFill>
          <bgColor rgb="FFFFFFD7"/>
        </patternFill>
      </fill>
      <border diagonalUp="false" diagonalDown="false">
        <left style="hair"/>
        <right style="hair"/>
        <top style="hair"/>
        <bottom style="hair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D7"/>
      <rgbColor rgb="FFD7ECFA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DDDDDD"/>
      <rgbColor rgb="FFFFFF99"/>
      <rgbColor rgb="FFD9D9D9"/>
      <rgbColor rgb="FFFBB3BF"/>
      <rgbColor rgb="FFCC99FF"/>
      <rgbColor rgb="FFFDDEE5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48576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4" activeCellId="0" sqref="J4"/>
    </sheetView>
  </sheetViews>
  <sheetFormatPr defaultColWidth="9.13671875" defaultRowHeight="13.8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1" width="2.57"/>
    <col collapsed="false" customWidth="true" hidden="false" outlineLevel="0" max="3" min="3" style="1" width="2"/>
    <col collapsed="false" customWidth="true" hidden="false" outlineLevel="0" max="4" min="4" style="1" width="18"/>
    <col collapsed="false" customWidth="true" hidden="false" outlineLevel="0" max="5" min="5" style="1" width="4.71"/>
    <col collapsed="false" customWidth="true" hidden="false" outlineLevel="0" max="6" min="6" style="1" width="15.29"/>
    <col collapsed="false" customWidth="false" hidden="false" outlineLevel="0" max="8" min="7" style="1" width="9.13"/>
    <col collapsed="false" customWidth="true" hidden="false" outlineLevel="0" max="9" min="9" style="1" width="13.29"/>
    <col collapsed="false" customWidth="true" hidden="false" outlineLevel="0" max="10" min="10" style="1" width="4.86"/>
    <col collapsed="false" customWidth="true" hidden="false" outlineLevel="0" max="11" min="11" style="1" width="10"/>
    <col collapsed="false" customWidth="true" hidden="false" outlineLevel="0" max="12" min="12" style="1" width="4.43"/>
    <col collapsed="false" customWidth="true" hidden="false" outlineLevel="0" max="13" min="13" style="1" width="2"/>
    <col collapsed="false" customWidth="true" hidden="false" outlineLevel="0" max="14" min="14" style="1" width="2.57"/>
    <col collapsed="false" customWidth="false" hidden="false" outlineLevel="0" max="15" min="15" style="1" width="9.13"/>
    <col collapsed="false" customWidth="true" hidden="false" outlineLevel="0" max="18" min="16" style="1" width="11.52"/>
    <col collapsed="false" customWidth="false" hidden="false" outlineLevel="0" max="19" min="19" style="1" width="9.13"/>
    <col collapsed="false" customWidth="true" hidden="true" outlineLevel="0" max="21" min="21" style="1" width="46.7"/>
    <col collapsed="false" customWidth="true" hidden="true" outlineLevel="0" max="22" min="22" style="1" width="10.71"/>
    <col collapsed="false" customWidth="false" hidden="true" outlineLevel="0" max="23" min="23" style="1" width="9.13"/>
    <col collapsed="false" customWidth="true" hidden="true" outlineLevel="0" max="24" min="24" style="1" width="11.52"/>
    <col collapsed="false" customWidth="true" hidden="false" outlineLevel="0" max="25" min="25" style="1" width="11.52"/>
    <col collapsed="false" customWidth="false" hidden="false" outlineLevel="0" max="1023" min="26" style="1" width="9.13"/>
    <col collapsed="false" customWidth="true" hidden="false" outlineLevel="0" max="1024" min="1024" style="0" width="11.52"/>
  </cols>
  <sheetData>
    <row r="1" customFormat="false" ht="29.25" hidden="false" customHeight="true" outlineLevel="0" collapsed="false"/>
    <row r="2" customFormat="false" ht="6" hidden="false" customHeight="true" outlineLevel="0" collapsed="false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customFormat="false" ht="29.25" hidden="false" customHeight="true" outlineLevel="0" collapsed="false">
      <c r="B3" s="5"/>
      <c r="C3" s="6"/>
      <c r="D3" s="7" t="s">
        <v>0</v>
      </c>
      <c r="E3" s="7"/>
      <c r="F3" s="7"/>
      <c r="G3" s="7"/>
      <c r="H3" s="7"/>
      <c r="I3" s="7"/>
      <c r="J3" s="7"/>
      <c r="K3" s="7"/>
      <c r="L3" s="7"/>
      <c r="M3" s="6"/>
      <c r="N3" s="8"/>
      <c r="U3" s="1" t="s">
        <v>1</v>
      </c>
      <c r="V3" s="9" t="n">
        <f aca="false">$F$8</f>
        <v>0</v>
      </c>
    </row>
    <row r="4" customFormat="false" ht="23.25" hidden="false" customHeight="true" outlineLevel="0" collapsed="false">
      <c r="B4" s="5"/>
      <c r="C4" s="6"/>
      <c r="D4" s="10" t="s">
        <v>2</v>
      </c>
      <c r="E4" s="11" t="s">
        <v>3</v>
      </c>
      <c r="F4" s="11"/>
      <c r="G4" s="6"/>
      <c r="H4" s="6"/>
      <c r="I4" s="10" t="s">
        <v>4</v>
      </c>
      <c r="J4" s="11" t="s">
        <v>5</v>
      </c>
      <c r="K4" s="11"/>
      <c r="L4" s="11"/>
      <c r="M4" s="11"/>
      <c r="N4" s="8"/>
      <c r="U4" s="1" t="s">
        <v>6</v>
      </c>
      <c r="V4" s="1" t="str">
        <f aca="false">$J$8</f>
        <v/>
      </c>
    </row>
    <row r="5" customFormat="false" ht="13.8" hidden="false" customHeight="false" outlineLevel="0" collapsed="false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8"/>
      <c r="Q5" s="12"/>
      <c r="U5" s="1" t="s">
        <v>7</v>
      </c>
      <c r="V5" s="1" t="n">
        <f aca="false">$J$14</f>
        <v>0</v>
      </c>
    </row>
    <row r="6" customFormat="false" ht="13.8" hidden="false" customHeight="false" outlineLevel="0" collapsed="false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U6" s="1" t="s">
        <v>8</v>
      </c>
      <c r="V6" s="1" t="n">
        <f aca="false">$E$14</f>
        <v>0</v>
      </c>
    </row>
    <row r="7" customFormat="false" ht="12.75" hidden="false" customHeight="true" outlineLevel="0" collapsed="false">
      <c r="B7" s="13"/>
      <c r="C7" s="16"/>
      <c r="D7" s="17"/>
      <c r="E7" s="18"/>
      <c r="F7" s="18"/>
      <c r="G7" s="18"/>
      <c r="H7" s="18"/>
      <c r="I7" s="18"/>
      <c r="J7" s="18"/>
      <c r="K7" s="18"/>
      <c r="L7" s="18"/>
      <c r="M7" s="19"/>
      <c r="N7" s="15"/>
      <c r="U7" s="1" t="s">
        <v>9</v>
      </c>
      <c r="V7" s="20" t="e">
        <f aca="false">ROUND(((Back_Stake*(win_back_odds-1)+Back_Stake)-win_part_lay_stake_1*(win_part_lay_odds_1-(win_lay_commission/100))-win_part_lay_stake_2*(win_part_lay_odds_2-(win_lay_commission/100))-win_part_lay_stake_3*(win_part_lay_odds_3-(win_lay_commission/100)))/(win_lay_odds-(win_lay_commission/100)),2)</f>
        <v>#NAME?</v>
      </c>
      <c r="X7" s="21"/>
    </row>
    <row r="8" customFormat="false" ht="23.25" hidden="false" customHeight="true" outlineLevel="0" collapsed="false">
      <c r="B8" s="13"/>
      <c r="C8" s="22"/>
      <c r="D8" s="23" t="s">
        <v>1</v>
      </c>
      <c r="E8" s="24" t="s">
        <v>10</v>
      </c>
      <c r="F8" s="25"/>
      <c r="G8" s="26"/>
      <c r="H8" s="27" t="str">
        <f aca="false">IF(J4="Part Lay (Place)","Place Back Odds","")</f>
        <v/>
      </c>
      <c r="I8" s="27"/>
      <c r="J8" s="28" t="str">
        <f aca="false">IF(J4="Part Lay",Calculations!B7,IF(J4="Part Lay (Place)",Calculations!B7,""))</f>
        <v/>
      </c>
      <c r="K8" s="28"/>
      <c r="L8" s="28"/>
      <c r="M8" s="29"/>
      <c r="N8" s="15"/>
      <c r="U8" s="0"/>
      <c r="V8" s="0"/>
      <c r="W8" s="0"/>
    </row>
    <row r="9" customFormat="false" ht="13.8" hidden="false" customHeight="false" outlineLevel="0" collapsed="false">
      <c r="B9" s="13"/>
      <c r="C9" s="22"/>
      <c r="D9" s="26"/>
      <c r="E9" s="26"/>
      <c r="F9" s="26"/>
      <c r="G9" s="26"/>
      <c r="H9" s="26"/>
      <c r="I9" s="26"/>
      <c r="J9" s="26"/>
      <c r="K9" s="26"/>
      <c r="L9" s="26"/>
      <c r="M9" s="29"/>
      <c r="N9" s="15"/>
      <c r="U9" s="1" t="s">
        <v>11</v>
      </c>
      <c r="V9" s="1" t="e">
        <f aca="false">#REF!</f>
        <v>#REF!</v>
      </c>
    </row>
    <row r="10" customFormat="false" ht="23.25" hidden="false" customHeight="true" outlineLevel="0" collapsed="false">
      <c r="B10" s="13"/>
      <c r="C10" s="22"/>
      <c r="D10" s="30" t="s">
        <v>12</v>
      </c>
      <c r="E10" s="31"/>
      <c r="F10" s="31"/>
      <c r="G10" s="26"/>
      <c r="H10" s="27" t="str">
        <f aca="false">IF(Calculations!B2="Part Lay (Place)","Place Payout","Back Commission %")</f>
        <v>Back Commission %</v>
      </c>
      <c r="I10" s="27"/>
      <c r="J10" s="32" t="s">
        <v>13</v>
      </c>
      <c r="K10" s="33"/>
      <c r="L10" s="34" t="s">
        <v>14</v>
      </c>
      <c r="M10" s="29"/>
      <c r="N10" s="15"/>
      <c r="O10" s="14"/>
      <c r="P10" s="14"/>
      <c r="Q10" s="14"/>
      <c r="U10" s="1" t="s">
        <v>15</v>
      </c>
      <c r="V10" s="1" t="e">
        <f aca="false">#REF!</f>
        <v>#REF!</v>
      </c>
    </row>
    <row r="11" customFormat="false" ht="15" hidden="false" customHeight="true" outlineLevel="0" collapsed="false">
      <c r="B11" s="13"/>
      <c r="C11" s="35"/>
      <c r="D11" s="26"/>
      <c r="E11" s="36"/>
      <c r="F11" s="36"/>
      <c r="G11" s="36"/>
      <c r="H11" s="36"/>
      <c r="I11" s="36"/>
      <c r="J11" s="36"/>
      <c r="K11" s="36"/>
      <c r="L11" s="36"/>
      <c r="M11" s="37"/>
      <c r="N11" s="15"/>
      <c r="O11" s="14"/>
      <c r="P11" s="14"/>
      <c r="Q11" s="14"/>
      <c r="U11" s="1" t="s">
        <v>16</v>
      </c>
      <c r="V11" s="1" t="n">
        <f aca="false">$E$10</f>
        <v>0</v>
      </c>
    </row>
    <row r="12" customFormat="false" ht="13.8" hidden="false" customHeight="false" outlineLevel="0" collapsed="false">
      <c r="B12" s="13"/>
      <c r="C12" s="14"/>
      <c r="D12" s="38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14"/>
      <c r="Q12" s="14"/>
      <c r="U12" s="1" t="s">
        <v>17</v>
      </c>
      <c r="V12" s="1" t="e">
        <f aca="false">#REF!</f>
        <v>#REF!</v>
      </c>
    </row>
    <row r="13" customFormat="false" ht="15" hidden="false" customHeight="true" outlineLevel="0" collapsed="false">
      <c r="B13" s="13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14"/>
      <c r="U13" s="1" t="s">
        <v>18</v>
      </c>
      <c r="V13" s="1" t="e">
        <f aca="false">IF(#REF!="","",E10-#REF!)</f>
        <v>#REF!</v>
      </c>
    </row>
    <row r="14" customFormat="false" ht="23.25" hidden="false" customHeight="true" outlineLevel="0" collapsed="false">
      <c r="A14" s="1" t="s">
        <v>19</v>
      </c>
      <c r="B14" s="13"/>
      <c r="C14" s="42"/>
      <c r="D14" s="43" t="s">
        <v>20</v>
      </c>
      <c r="E14" s="44"/>
      <c r="F14" s="44"/>
      <c r="G14" s="45"/>
      <c r="H14" s="43" t="s">
        <v>21</v>
      </c>
      <c r="I14" s="43"/>
      <c r="J14" s="46"/>
      <c r="K14" s="46"/>
      <c r="L14" s="47" t="s">
        <v>14</v>
      </c>
      <c r="M14" s="48"/>
      <c r="N14" s="15"/>
      <c r="U14" s="1" t="s">
        <v>22</v>
      </c>
      <c r="V14" s="9" t="e">
        <f aca="false">Back_Stake*(Place_Back_Odds-1)-place_liability-place_part_lay_liability_1-place_part_lay_liability_2-place_part_lay_liability_3+ROUND(win_lay_stake,2)*(1-(win_lay_commission/100))+win_part_lay_stake_1*(1-(win_lay_commission/100))+win_part_lay_stake_2*(1-(win_lay_commission/100))+win_part_lay_stake_3*(1-(win_lay_commission/100))-Back_Stake</f>
        <v>#VALUE!</v>
      </c>
      <c r="W14" s="1" t="e">
        <f aca="false">IF(V14&lt;1," -£"&amp;TEXT(-V14,"#0.00")," £"&amp;TEXT(V14,"#0.00"))</f>
        <v>#VALUE!</v>
      </c>
    </row>
    <row r="15" customFormat="false" ht="13.8" hidden="false" customHeight="false" outlineLevel="0" collapsed="false">
      <c r="B15" s="13"/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1"/>
      <c r="N15" s="15"/>
      <c r="U15" s="1" t="s">
        <v>23</v>
      </c>
      <c r="V15" s="52" t="n">
        <f aca="false">$E$20</f>
        <v>0</v>
      </c>
    </row>
    <row r="16" customFormat="false" ht="13.8" hidden="false" customHeight="false" outlineLevel="0" collapsed="false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U16" s="1" t="s">
        <v>24</v>
      </c>
      <c r="V16" s="53" t="n">
        <f aca="false">$K$20</f>
        <v>0</v>
      </c>
    </row>
    <row r="17" customFormat="false" ht="30.35" hidden="false" customHeight="true" outlineLevel="0" collapsed="false">
      <c r="B17" s="13"/>
      <c r="C17" s="54" t="s">
        <v>25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15"/>
      <c r="U17" s="0" t="s">
        <v>26</v>
      </c>
      <c r="V17" s="55" t="e">
        <f aca="false">win_part_lay_stake_1*(win_part_lay_odds_1-1)</f>
        <v>#NAME?</v>
      </c>
    </row>
    <row r="18" customFormat="false" ht="21.75" hidden="false" customHeight="true" outlineLevel="0" collapsed="false">
      <c r="B18" s="13"/>
      <c r="C18" s="56"/>
      <c r="D18" s="57" t="s">
        <v>27</v>
      </c>
      <c r="E18" s="57"/>
      <c r="F18" s="57"/>
      <c r="G18" s="57"/>
      <c r="H18" s="57"/>
      <c r="I18" s="57"/>
      <c r="J18" s="57"/>
      <c r="K18" s="57"/>
      <c r="L18" s="57"/>
      <c r="M18" s="58"/>
      <c r="N18" s="15"/>
      <c r="U18" s="1" t="s">
        <v>28</v>
      </c>
      <c r="V18" s="1" t="n">
        <f aca="false">$E$24</f>
        <v>0</v>
      </c>
    </row>
    <row r="19" customFormat="false" ht="13.8" hidden="false" customHeight="false" outlineLevel="0" collapsed="false">
      <c r="B19" s="13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8"/>
      <c r="N19" s="15"/>
      <c r="U19" s="1" t="s">
        <v>29</v>
      </c>
      <c r="V19" s="53" t="n">
        <f aca="false">$K$24</f>
        <v>0</v>
      </c>
    </row>
    <row r="20" customFormat="false" ht="23.25" hidden="false" customHeight="true" outlineLevel="0" collapsed="false">
      <c r="B20" s="13"/>
      <c r="C20" s="42"/>
      <c r="D20" s="43" t="s">
        <v>20</v>
      </c>
      <c r="E20" s="44"/>
      <c r="F20" s="44"/>
      <c r="G20" s="45"/>
      <c r="H20" s="43" t="s">
        <v>30</v>
      </c>
      <c r="I20" s="43"/>
      <c r="J20" s="47" t="s">
        <v>10</v>
      </c>
      <c r="K20" s="59"/>
      <c r="L20" s="59"/>
      <c r="M20" s="48"/>
      <c r="N20" s="15"/>
      <c r="U20" s="0" t="s">
        <v>31</v>
      </c>
      <c r="V20" s="60" t="e">
        <f aca="false">win_part_lay_stake_2*(win_part_lay_odds_2-1)</f>
        <v>#NAME?</v>
      </c>
    </row>
    <row r="21" customFormat="false" ht="13.8" hidden="false" customHeight="false" outlineLevel="0" collapsed="false">
      <c r="B21" s="13"/>
      <c r="C21" s="42"/>
      <c r="D21" s="45"/>
      <c r="E21" s="45"/>
      <c r="F21" s="45"/>
      <c r="G21" s="45"/>
      <c r="H21" s="45"/>
      <c r="I21" s="45"/>
      <c r="J21" s="45"/>
      <c r="K21" s="45"/>
      <c r="L21" s="45"/>
      <c r="M21" s="48"/>
      <c r="N21" s="15"/>
      <c r="T21" s="61"/>
      <c r="U21" s="1" t="s">
        <v>32</v>
      </c>
      <c r="V21" s="1" t="n">
        <f aca="false">$E$28</f>
        <v>0</v>
      </c>
    </row>
    <row r="22" customFormat="false" ht="23.25" hidden="false" customHeight="true" outlineLevel="0" collapsed="false">
      <c r="B22" s="13"/>
      <c r="C22" s="56"/>
      <c r="D22" s="57" t="s">
        <v>33</v>
      </c>
      <c r="E22" s="57"/>
      <c r="F22" s="57"/>
      <c r="G22" s="57"/>
      <c r="H22" s="57"/>
      <c r="I22" s="57"/>
      <c r="J22" s="57"/>
      <c r="K22" s="57"/>
      <c r="L22" s="57"/>
      <c r="M22" s="62"/>
      <c r="N22" s="15"/>
      <c r="U22" s="1" t="s">
        <v>34</v>
      </c>
      <c r="V22" s="53" t="n">
        <f aca="false">$K$28</f>
        <v>0</v>
      </c>
    </row>
    <row r="23" customFormat="false" ht="13.8" hidden="false" customHeight="false" outlineLevel="0" collapsed="false">
      <c r="B23" s="13"/>
      <c r="C23" s="42"/>
      <c r="D23" s="45"/>
      <c r="E23" s="45"/>
      <c r="F23" s="45"/>
      <c r="G23" s="45"/>
      <c r="H23" s="45"/>
      <c r="I23" s="45"/>
      <c r="J23" s="45"/>
      <c r="K23" s="45"/>
      <c r="L23" s="45"/>
      <c r="M23" s="48"/>
      <c r="N23" s="15"/>
      <c r="U23" s="0" t="s">
        <v>35</v>
      </c>
      <c r="V23" s="60" t="e">
        <f aca="false">win_part_lay_stake_3*(win_part_lay_odds_3-1)</f>
        <v>#NAME?</v>
      </c>
    </row>
    <row r="24" customFormat="false" ht="23.25" hidden="false" customHeight="true" outlineLevel="0" collapsed="false">
      <c r="B24" s="13"/>
      <c r="C24" s="42"/>
      <c r="D24" s="43" t="s">
        <v>20</v>
      </c>
      <c r="E24" s="44"/>
      <c r="F24" s="44"/>
      <c r="G24" s="45"/>
      <c r="H24" s="43" t="s">
        <v>30</v>
      </c>
      <c r="I24" s="43"/>
      <c r="J24" s="47" t="s">
        <v>10</v>
      </c>
      <c r="K24" s="59"/>
      <c r="L24" s="59"/>
      <c r="M24" s="48"/>
      <c r="N24" s="15"/>
      <c r="U24" s="63" t="s">
        <v>36</v>
      </c>
      <c r="V24" s="9"/>
    </row>
    <row r="25" customFormat="false" ht="13.8" hidden="false" customHeight="false" outlineLevel="0" collapsed="false">
      <c r="B25" s="13"/>
      <c r="C25" s="42"/>
      <c r="D25" s="45"/>
      <c r="E25" s="45"/>
      <c r="F25" s="45"/>
      <c r="G25" s="45"/>
      <c r="H25" s="45"/>
      <c r="I25" s="45"/>
      <c r="J25" s="45"/>
      <c r="K25" s="45"/>
      <c r="L25" s="45"/>
      <c r="M25" s="48"/>
      <c r="N25" s="15"/>
      <c r="U25" s="1" t="s">
        <v>37</v>
      </c>
      <c r="V25" s="52" t="e">
        <f aca="false">#REF!</f>
        <v>#REF!</v>
      </c>
    </row>
    <row r="26" customFormat="false" ht="21.75" hidden="false" customHeight="true" outlineLevel="0" collapsed="false">
      <c r="B26" s="13"/>
      <c r="C26" s="56"/>
      <c r="D26" s="57" t="s">
        <v>38</v>
      </c>
      <c r="E26" s="57"/>
      <c r="F26" s="57"/>
      <c r="G26" s="57"/>
      <c r="H26" s="57"/>
      <c r="I26" s="57"/>
      <c r="J26" s="57"/>
      <c r="K26" s="57"/>
      <c r="L26" s="57"/>
      <c r="M26" s="62"/>
      <c r="N26" s="15"/>
      <c r="U26" s="1" t="s">
        <v>39</v>
      </c>
      <c r="V26" s="53" t="e">
        <f aca="false">#REF!</f>
        <v>#REF!</v>
      </c>
    </row>
    <row r="27" customFormat="false" ht="13.8" hidden="false" customHeight="false" outlineLevel="0" collapsed="false">
      <c r="B27" s="13"/>
      <c r="C27" s="42"/>
      <c r="D27" s="45"/>
      <c r="E27" s="45"/>
      <c r="F27" s="45"/>
      <c r="G27" s="45"/>
      <c r="H27" s="45"/>
      <c r="I27" s="45"/>
      <c r="J27" s="45"/>
      <c r="K27" s="45"/>
      <c r="L27" s="45"/>
      <c r="M27" s="48"/>
      <c r="N27" s="15"/>
      <c r="U27" s="0" t="s">
        <v>40</v>
      </c>
      <c r="V27" s="60" t="e">
        <f aca="false">place_part_lay_stake_1*(place_part_lay_odds_1-1)</f>
        <v>#NAME?</v>
      </c>
    </row>
    <row r="28" customFormat="false" ht="23.25" hidden="false" customHeight="true" outlineLevel="0" collapsed="false">
      <c r="B28" s="13"/>
      <c r="C28" s="42"/>
      <c r="D28" s="43" t="s">
        <v>20</v>
      </c>
      <c r="E28" s="44"/>
      <c r="F28" s="44"/>
      <c r="G28" s="45"/>
      <c r="H28" s="43" t="s">
        <v>30</v>
      </c>
      <c r="I28" s="43"/>
      <c r="J28" s="47" t="s">
        <v>10</v>
      </c>
      <c r="K28" s="59"/>
      <c r="L28" s="59"/>
      <c r="M28" s="48"/>
      <c r="N28" s="15"/>
      <c r="U28" s="1" t="s">
        <v>41</v>
      </c>
      <c r="V28" s="52" t="e">
        <f aca="false">#REF!</f>
        <v>#REF!</v>
      </c>
    </row>
    <row r="29" customFormat="false" ht="13.8" hidden="false" customHeight="false" outlineLevel="0" collapsed="false">
      <c r="B29" s="13"/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1"/>
      <c r="N29" s="15"/>
      <c r="U29" s="1" t="s">
        <v>42</v>
      </c>
      <c r="V29" s="53" t="e">
        <f aca="false">#REF!</f>
        <v>#REF!</v>
      </c>
    </row>
    <row r="30" customFormat="false" ht="13.8" hidden="false" customHeight="false" outlineLevel="0" collapsed="false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  <c r="U30" s="0" t="s">
        <v>43</v>
      </c>
      <c r="V30" s="60" t="e">
        <f aca="false">place_part_lay_stake_2*(place_part_lay_odds_2-1)</f>
        <v>#NAME?</v>
      </c>
    </row>
    <row r="31" customFormat="false" ht="27.75" hidden="false" customHeight="true" outlineLevel="0" collapsed="false">
      <c r="B31" s="13"/>
      <c r="C31" s="54" t="s">
        <v>44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15"/>
    </row>
    <row r="32" customFormat="false" ht="8.25" hidden="false" customHeight="true" outlineLevel="0" collapsed="false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5"/>
    </row>
    <row r="33" customFormat="false" ht="13.8" hidden="false" customHeight="false" outlineLevel="0" collapsed="false">
      <c r="B33" s="13"/>
      <c r="C33" s="64" t="str">
        <f aca="false">IFERROR(IF(AND(E4="Free Bet (SNR)",J4="Part Lay (Place)"),"Not Valid for Free Bet (SNR) and Part Lay (Place). Avoid placing free bets on each way bets.",IF(Calculations!B24&lt;1,"At odds of "&amp;Lay_Odds&amp;" your lay stake is -£"&amp;TEXT(Calculations!C24,"#0.00"),"At odds of "&amp;Lay_Odds&amp;" your lay stake is £"&amp;TEXT(Lay_Stake,"#0.00"))),"")</f>
        <v/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15"/>
    </row>
    <row r="34" customFormat="false" ht="8.25" hidden="false" customHeight="true" outlineLevel="0" collapsed="false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</row>
    <row r="35" customFormat="false" ht="13.8" hidden="false" customHeight="true" outlineLevel="0" collapsed="false">
      <c r="B35" s="13"/>
      <c r="C35" s="64" t="str">
        <f aca="false">IFERROR(IF(Calculations!B25&lt;0,"Your liability is -£"&amp;TEXT(Calculations!C25,"#0.00"),"Your liability is £"&amp;TEXT(Liability,"#0.00")),"")</f>
        <v/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15"/>
    </row>
    <row r="36" customFormat="false" ht="8.25" hidden="false" customHeight="true" outlineLevel="0" collapsed="false">
      <c r="B36" s="1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15"/>
    </row>
    <row r="37" customFormat="false" ht="13.8" hidden="false" customHeight="true" outlineLevel="0" collapsed="false">
      <c r="B37" s="13"/>
      <c r="C37" s="64" t="str">
        <f aca="false">IFERROR(IF(Calculations!B28&lt;0,"If the Bookmaker Bet wins, your overall position will be -£"&amp;TEXT(Calculations!C28,"#0.00"),"If the Bookmaker Bet wins, your overall position will be £"&amp;TEXT(Calculations!C28,"#0.00")),"")</f>
        <v/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15"/>
    </row>
    <row r="38" customFormat="false" ht="8.25" hidden="false" customHeight="true" outlineLevel="0" collapsed="false">
      <c r="B38" s="13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15"/>
    </row>
    <row r="39" customFormat="false" ht="13.8" hidden="false" customHeight="true" outlineLevel="0" collapsed="false">
      <c r="B39" s="13"/>
      <c r="C39" s="64" t="str">
        <f aca="false">IFERROR(IF(Calculations!B31&lt;0,"If the Exchange Lay wins, your overall position will be -£"&amp;TEXT(Calculations!C31,"#0.00"),"If the Exchange Lay wins, your overall position will be £"&amp;TEXT(Calculations!C31,"#0.00")),"")</f>
        <v/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15"/>
    </row>
    <row r="40" customFormat="false" ht="8.25" hidden="false" customHeight="true" outlineLevel="0" collapsed="false">
      <c r="B40" s="13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15"/>
    </row>
    <row r="41" customFormat="false" ht="13.8" hidden="false" customHeight="true" outlineLevel="0" collapsed="false">
      <c r="B41" s="13"/>
      <c r="C41" s="64" t="str">
        <f aca="false">IFERROR("The average odds of all lays is "&amp;Average_Lay_Odds,"")</f>
        <v/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15"/>
    </row>
    <row r="42" customFormat="false" ht="9.65" hidden="false" customHeight="true" outlineLevel="0" collapsed="false">
      <c r="B42" s="67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T42" s="1"/>
    </row>
    <row r="43" customFormat="false" ht="13.8" hidden="false" customHeight="false" outlineLevel="0" collapsed="false"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T43" s="1"/>
      <c r="V43" s="9"/>
    </row>
    <row r="47" customFormat="false" ht="13.8" hidden="false" customHeight="false" outlineLevel="0" collapsed="false">
      <c r="V47" s="9"/>
    </row>
    <row r="48" customFormat="false" ht="13.8" hidden="false" customHeight="false" outlineLevel="0" collapsed="false">
      <c r="V48" s="9"/>
    </row>
    <row r="52" customFormat="false" ht="13.8" hidden="false" customHeight="false" outlineLevel="0" collapsed="false">
      <c r="V52" s="9"/>
    </row>
    <row r="53" customFormat="false" ht="13.8" hidden="false" customHeight="false" outlineLevel="0" collapsed="false">
      <c r="V53" s="9"/>
    </row>
    <row r="58" customFormat="false" ht="13.8" hidden="false" customHeight="false" outlineLevel="0" collapsed="false">
      <c r="V58" s="20"/>
    </row>
    <row r="59" customFormat="false" ht="13.8" hidden="false" customHeight="false" outlineLevel="0" collapsed="false">
      <c r="V59" s="9"/>
    </row>
    <row r="60" customFormat="false" ht="13.8" hidden="false" customHeight="false" outlineLevel="0" collapsed="false">
      <c r="V60" s="9"/>
    </row>
    <row r="61" customFormat="false" ht="13.8" hidden="false" customHeight="false" outlineLevel="0" collapsed="false">
      <c r="V61" s="9"/>
    </row>
    <row r="62" customFormat="false" ht="13.8" hidden="false" customHeight="false" outlineLevel="0" collapsed="false">
      <c r="V62" s="71"/>
    </row>
    <row r="65" customFormat="false" ht="13.8" hidden="false" customHeight="false" outlineLevel="0" collapsed="false">
      <c r="V65" s="72"/>
    </row>
    <row r="66" customFormat="false" ht="13.8" hidden="false" customHeight="false" outlineLevel="0" collapsed="false">
      <c r="V66" s="72"/>
    </row>
    <row r="67" customFormat="false" ht="13.8" hidden="false" customHeight="false" outlineLevel="0" collapsed="false">
      <c r="V67" s="9"/>
    </row>
    <row r="70" customFormat="false" ht="13.8" hidden="false" customHeight="false" outlineLevel="0" collapsed="false">
      <c r="V70" s="9"/>
    </row>
    <row r="74" customFormat="false" ht="13.8" hidden="false" customHeight="false" outlineLevel="0" collapsed="false">
      <c r="V74" s="9"/>
    </row>
    <row r="75" customFormat="false" ht="13.8" hidden="false" customHeight="false" outlineLevel="0" collapsed="false">
      <c r="V75" s="9"/>
    </row>
    <row r="76" customFormat="false" ht="13.8" hidden="false" customHeight="false" outlineLevel="0" collapsed="false">
      <c r="V76" s="9"/>
    </row>
    <row r="77" customFormat="false" ht="13.8" hidden="false" customHeight="false" outlineLevel="0" collapsed="false">
      <c r="V77" s="9"/>
    </row>
    <row r="78" customFormat="false" ht="13.8" hidden="false" customHeight="false" outlineLevel="0" collapsed="false">
      <c r="V78" s="9"/>
    </row>
    <row r="79" customFormat="false" ht="13.8" hidden="false" customHeight="false" outlineLevel="0" collapsed="false">
      <c r="V79" s="9"/>
    </row>
    <row r="80" customFormat="false" ht="13.8" hidden="false" customHeight="false" outlineLevel="0" collapsed="false">
      <c r="V80" s="9"/>
    </row>
    <row r="81" customFormat="false" ht="13.8" hidden="false" customHeight="false" outlineLevel="0" collapsed="false">
      <c r="V81" s="9"/>
    </row>
    <row r="82" customFormat="false" ht="13.8" hidden="false" customHeight="false" outlineLevel="0" collapsed="false">
      <c r="V82" s="9"/>
    </row>
    <row r="83" customFormat="false" ht="13.8" hidden="false" customHeight="false" outlineLevel="0" collapsed="false">
      <c r="V83" s="9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acaf" objects="true" scenarios="true" selectLockedCells="true"/>
  <mergeCells count="31">
    <mergeCell ref="D3:L3"/>
    <mergeCell ref="E4:F4"/>
    <mergeCell ref="J4:M4"/>
    <mergeCell ref="H8:I8"/>
    <mergeCell ref="J8:L8"/>
    <mergeCell ref="E10:F10"/>
    <mergeCell ref="H10:I10"/>
    <mergeCell ref="E14:F14"/>
    <mergeCell ref="H14:I14"/>
    <mergeCell ref="J14:K14"/>
    <mergeCell ref="C17:M17"/>
    <mergeCell ref="D18:L18"/>
    <mergeCell ref="E20:F20"/>
    <mergeCell ref="H20:I20"/>
    <mergeCell ref="K20:L20"/>
    <mergeCell ref="D22:L22"/>
    <mergeCell ref="E24:F24"/>
    <mergeCell ref="H24:I24"/>
    <mergeCell ref="K24:L24"/>
    <mergeCell ref="D26:L26"/>
    <mergeCell ref="E28:F28"/>
    <mergeCell ref="H28:I28"/>
    <mergeCell ref="K28:L28"/>
    <mergeCell ref="C31:M31"/>
    <mergeCell ref="C33:M33"/>
    <mergeCell ref="C35:M35"/>
    <mergeCell ref="C37:M37"/>
    <mergeCell ref="C38:M38"/>
    <mergeCell ref="C39:M39"/>
    <mergeCell ref="C41:M41"/>
    <mergeCell ref="C43:N43"/>
  </mergeCells>
  <conditionalFormatting sqref="L10">
    <cfRule type="expression" priority="2" aboveAverage="0" equalAverage="0" bottom="0" percent="0" rank="0" text="" dxfId="0">
      <formula>'Each Way Fixabet Calculator'!$J$4="Part Lay"</formula>
    </cfRule>
  </conditionalFormatting>
  <conditionalFormatting sqref="J10">
    <cfRule type="expression" priority="3" aboveAverage="0" equalAverage="0" bottom="0" percent="0" rank="0" text="" dxfId="0">
      <formula>'Each Way Fixabet Calculator'!$J$4="Part Lay (Place)"</formula>
    </cfRule>
  </conditionalFormatting>
  <conditionalFormatting sqref="J8">
    <cfRule type="expression" priority="4" aboveAverage="0" equalAverage="0" bottom="0" percent="0" rank="0" text="" dxfId="1">
      <formula>'Each Way Fixabet Calculator'!$J$4="Part Lay (Place)"</formula>
    </cfRule>
  </conditionalFormatting>
  <dataValidations count="3">
    <dataValidation allowBlank="true" errorStyle="stop" operator="equal" showDropDown="false" showErrorMessage="true" showInputMessage="false" sqref="E4" type="list">
      <formula1>'Drop Down Lists'!$B$1:$B$2</formula1>
      <formula2>0</formula2>
    </dataValidation>
    <dataValidation allowBlank="false" errorStyle="stop" operator="between" showDropDown="false" showErrorMessage="true" showInputMessage="true" sqref="R10" type="custom">
      <formula1>0</formula1>
      <formula2>0</formula2>
    </dataValidation>
    <dataValidation allowBlank="true" errorStyle="stop" operator="between" showDropDown="false" showErrorMessage="true" showInputMessage="true" sqref="J4" type="list">
      <formula1>'Drop Down Lists'!$A$1:$A$2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I19" activeCellId="0" sqref="I19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9.71"/>
    <col collapsed="false" customWidth="true" hidden="false" outlineLevel="0" max="2" min="2" style="0" width="13.83"/>
  </cols>
  <sheetData>
    <row r="1" customFormat="false" ht="13.8" hidden="false" customHeight="false" outlineLevel="0" collapsed="false">
      <c r="A1" s="0" t="s">
        <v>5</v>
      </c>
      <c r="B1" s="0" t="s">
        <v>3</v>
      </c>
    </row>
    <row r="2" customFormat="false" ht="13.8" hidden="false" customHeight="false" outlineLevel="0" collapsed="false">
      <c r="A2" s="0" t="s">
        <v>45</v>
      </c>
      <c r="B2" s="0" t="s">
        <v>46</v>
      </c>
    </row>
    <row r="3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11.72265625" defaultRowHeight="12.8" zeroHeight="false" outlineLevelRow="0" outlineLevelCol="0"/>
  <cols>
    <col collapsed="false" customWidth="true" hidden="false" outlineLevel="0" max="1" min="1" style="0" width="32.87"/>
    <col collapsed="false" customWidth="true" hidden="false" outlineLevel="0" max="2" min="2" style="0" width="14.95"/>
  </cols>
  <sheetData>
    <row r="1" customFormat="false" ht="13.8" hidden="false" customHeight="false" outlineLevel="0" collapsed="false">
      <c r="A1" s="0" t="s">
        <v>47</v>
      </c>
      <c r="B1" s="0" t="str">
        <f aca="false">'Each Way Fixabet Calculator'!E4</f>
        <v>Normal</v>
      </c>
    </row>
    <row r="2" customFormat="false" ht="13.8" hidden="false" customHeight="false" outlineLevel="0" collapsed="false">
      <c r="A2" s="0" t="s">
        <v>48</v>
      </c>
      <c r="B2" s="0" t="str">
        <f aca="false">'Each Way Fixabet Calculator'!J4</f>
        <v>Part Lay</v>
      </c>
    </row>
    <row r="3" customFormat="false" ht="13.8" hidden="false" customHeight="false" outlineLevel="0" collapsed="false">
      <c r="A3" s="0" t="s">
        <v>1</v>
      </c>
      <c r="B3" s="0" t="n">
        <f aca="false">'Each Way Fixabet Calculator'!F8</f>
        <v>0</v>
      </c>
    </row>
    <row r="4" customFormat="false" ht="13.8" hidden="false" customHeight="false" outlineLevel="0" collapsed="false">
      <c r="A4" s="0" t="s">
        <v>6</v>
      </c>
      <c r="B4" s="0" t="n">
        <f aca="false">'Each Way Fixabet Calculator'!E10</f>
        <v>0</v>
      </c>
    </row>
    <row r="5" customFormat="false" ht="13.8" hidden="false" customHeight="false" outlineLevel="0" collapsed="false">
      <c r="A5" s="0" t="s">
        <v>12</v>
      </c>
      <c r="B5" s="0" t="n">
        <f aca="false">IF('Each Way Fixabet Calculator'!J4="Part Lay",B4,IF('Each Way Fixabet Calculator'!J4="Part Lay (Place)",B7))</f>
        <v>0</v>
      </c>
    </row>
    <row r="6" customFormat="false" ht="13.8" hidden="false" customHeight="false" outlineLevel="0" collapsed="false">
      <c r="A6" s="0" t="s">
        <v>49</v>
      </c>
      <c r="B6" s="73" t="str">
        <f aca="false">IF('Each Way Fixabet Calculator'!J4="Part Lay","",'Each Way Fixabet Calculator'!K10)</f>
        <v/>
      </c>
    </row>
    <row r="7" customFormat="false" ht="13.8" hidden="false" customHeight="false" outlineLevel="0" collapsed="false">
      <c r="A7" s="0" t="s">
        <v>50</v>
      </c>
      <c r="B7" s="73" t="str">
        <f aca="false">IF(ISERROR((B4-1)/Place_Payout+1),"",(B4-1)/Place_Payout+1)</f>
        <v/>
      </c>
    </row>
    <row r="8" customFormat="false" ht="13.8" hidden="false" customHeight="false" outlineLevel="0" collapsed="false">
      <c r="A8" s="0" t="s">
        <v>51</v>
      </c>
      <c r="B8" s="73" t="n">
        <f aca="false">IF('Each Way Fixabet Calculator'!J4="Part Lay (Place)","",'Each Way Fixabet Calculator'!K10)</f>
        <v>0</v>
      </c>
    </row>
    <row r="9" customFormat="false" ht="13.8" hidden="false" customHeight="false" outlineLevel="0" collapsed="false">
      <c r="A9" s="0" t="s">
        <v>20</v>
      </c>
      <c r="B9" s="0" t="n">
        <f aca="false">'Each Way Fixabet Calculator'!E14</f>
        <v>0</v>
      </c>
    </row>
    <row r="10" customFormat="false" ht="13.8" hidden="false" customHeight="false" outlineLevel="0" collapsed="false">
      <c r="A10" s="0" t="s">
        <v>52</v>
      </c>
      <c r="B10" s="0" t="n">
        <f aca="false">'Each Way Fixabet Calculator'!J14</f>
        <v>0</v>
      </c>
    </row>
    <row r="11" customFormat="false" ht="12.8" hidden="false" customHeight="false" outlineLevel="0" collapsed="false">
      <c r="A11" s="0" t="s">
        <v>53</v>
      </c>
      <c r="B11" s="0" t="n">
        <f aca="false">'Each Way Fixabet Calculator'!E20</f>
        <v>0</v>
      </c>
    </row>
    <row r="12" customFormat="false" ht="12.8" hidden="false" customHeight="false" outlineLevel="0" collapsed="false">
      <c r="A12" s="0" t="s">
        <v>54</v>
      </c>
      <c r="B12" s="55" t="n">
        <f aca="false">'Each Way Fixabet Calculator'!K20</f>
        <v>0</v>
      </c>
    </row>
    <row r="13" customFormat="false" ht="13.8" hidden="false" customHeight="false" outlineLevel="0" collapsed="false">
      <c r="A13" s="0" t="s">
        <v>55</v>
      </c>
      <c r="B13" s="55" t="n">
        <f aca="false">ROUND(Part_Lay_Stake_1*(Part_Lay_Odds_1-1),2)</f>
        <v>-0</v>
      </c>
    </row>
    <row r="14" customFormat="false" ht="12.8" hidden="false" customHeight="false" outlineLevel="0" collapsed="false">
      <c r="A14" s="0" t="s">
        <v>56</v>
      </c>
      <c r="B14" s="0" t="n">
        <f aca="false">'Each Way Fixabet Calculator'!E24</f>
        <v>0</v>
      </c>
    </row>
    <row r="15" customFormat="false" ht="12.8" hidden="false" customHeight="false" outlineLevel="0" collapsed="false">
      <c r="A15" s="0" t="s">
        <v>57</v>
      </c>
      <c r="B15" s="55" t="n">
        <f aca="false">'Each Way Fixabet Calculator'!K24</f>
        <v>0</v>
      </c>
    </row>
    <row r="16" customFormat="false" ht="13.8" hidden="false" customHeight="false" outlineLevel="0" collapsed="false">
      <c r="A16" s="0" t="s">
        <v>58</v>
      </c>
      <c r="B16" s="55" t="n">
        <f aca="false">ROUND(Part_Lay_Stake_2*(Part_Lay_Odds_2-1),2)</f>
        <v>-0</v>
      </c>
    </row>
    <row r="17" customFormat="false" ht="12.8" hidden="false" customHeight="false" outlineLevel="0" collapsed="false">
      <c r="A17" s="0" t="s">
        <v>59</v>
      </c>
      <c r="B17" s="0" t="n">
        <f aca="false">'Each Way Fixabet Calculator'!E28</f>
        <v>0</v>
      </c>
    </row>
    <row r="18" customFormat="false" ht="12.8" hidden="false" customHeight="false" outlineLevel="0" collapsed="false">
      <c r="A18" s="0" t="s">
        <v>60</v>
      </c>
      <c r="B18" s="55" t="n">
        <f aca="false">'Each Way Fixabet Calculator'!K28</f>
        <v>0</v>
      </c>
    </row>
    <row r="19" customFormat="false" ht="13.8" hidden="false" customHeight="false" outlineLevel="0" collapsed="false">
      <c r="A19" s="0" t="s">
        <v>61</v>
      </c>
      <c r="B19" s="55" t="n">
        <f aca="false">ROUND(Part_Lay_Stake_3*(Part_Lay_Odds_3-1),2)</f>
        <v>-0</v>
      </c>
    </row>
    <row r="20" customFormat="false" ht="13.8" hidden="false" customHeight="false" outlineLevel="0" collapsed="false">
      <c r="A20" s="0" t="s">
        <v>62</v>
      </c>
      <c r="B20" s="60" t="e">
        <f aca="false">ROUND(((Back_Stake*(Back_Odds-1)*(1-Back_Commission/100)+Back_Stake)-Part_Lay_Stake_1*(Part_Lay_Odds_1-(Lay_Commission/100))-Part_Lay_Stake_2*(Part_Lay_Odds_2-(Lay_Commission/100))-Part_Lay_Stake_3*(Part_Lay_Odds_3-(Lay_Commission/100)))/(Lay_Odds-(Lay_Commission/100)),2)</f>
        <v>#DIV/0!</v>
      </c>
    </row>
    <row r="21" customFormat="false" ht="13.8" hidden="false" customHeight="false" outlineLevel="0" collapsed="false">
      <c r="A21" s="0" t="s">
        <v>63</v>
      </c>
      <c r="B21" s="60" t="e">
        <f aca="false">ROUND(((Back_Stake*(Back_Odds-1)*(1-Back_Commission/100))-Part_Lay_Stake_1*(Part_Lay_Odds_1-(Lay_Commission/100))-Part_Lay_Stake_2*(Part_Lay_Odds_2-(Lay_Commission/100))-Part_Lay_Stake_3*(Part_Lay_Odds_3-(Lay_Commission/100)))/(Lay_Odds-(Lay_Commission/100)),2)</f>
        <v>#DIV/0!</v>
      </c>
    </row>
    <row r="22" customFormat="false" ht="13.8" hidden="false" customHeight="false" outlineLevel="0" collapsed="false">
      <c r="A22" s="0" t="s">
        <v>64</v>
      </c>
      <c r="B22" s="60" t="e">
        <f aca="false">IF(B1="Normal",B20,IF(B1="Free Bet (SNR)",B21))</f>
        <v>#DIV/0!</v>
      </c>
      <c r="C22" s="55"/>
    </row>
    <row r="23" customFormat="false" ht="13.8" hidden="false" customHeight="false" outlineLevel="0" collapsed="false">
      <c r="A23" s="0" t="s">
        <v>65</v>
      </c>
      <c r="B23" s="60" t="e">
        <f aca="false">ROUND(((Back_Stake*(Place_Back_Odds-1)+Back_Stake)-Part_Lay_Stake_1*(Part_Lay_Odds_1-(Lay_Commission/100))-Part_Lay_Stake_2*(Part_Lay_Odds_2-(Lay_Commission/100))-Part_Lay_Stake_3*(Part_Lay_Odds_3-(Lay_Commission/100)))/(Lay_Odds-(Lay_Commission/100)),2)</f>
        <v>#VALUE!</v>
      </c>
      <c r="C23" s="55"/>
    </row>
    <row r="24" customFormat="false" ht="13.8" hidden="false" customHeight="false" outlineLevel="0" collapsed="false">
      <c r="A24" s="0" t="s">
        <v>30</v>
      </c>
      <c r="B24" s="60" t="e">
        <f aca="false">IF(Mode="Part Lay",B22,IF(Mode="Part Lay (Place)",B23))</f>
        <v>#DIV/0!</v>
      </c>
      <c r="C24" s="55" t="e">
        <f aca="false">IF(B24&lt;0,-B24,B24)</f>
        <v>#DIV/0!</v>
      </c>
    </row>
    <row r="25" customFormat="false" ht="13.8" hidden="false" customHeight="false" outlineLevel="0" collapsed="false">
      <c r="A25" s="0" t="s">
        <v>66</v>
      </c>
      <c r="B25" s="55" t="e">
        <f aca="false">ROUND(Lay_Stake*(Lay_Odds-1),2)</f>
        <v>#DIV/0!</v>
      </c>
      <c r="C25" s="55" t="e">
        <f aca="false">IF(B25&lt;0,-B25,B25)</f>
        <v>#DIV/0!</v>
      </c>
    </row>
    <row r="26" customFormat="false" ht="13.8" hidden="false" customHeight="false" outlineLevel="0" collapsed="false">
      <c r="A26" s="0" t="s">
        <v>67</v>
      </c>
      <c r="B26" s="60" t="e">
        <f aca="false">Back_Stake*(Back_Odds-1)*(1-Back_Commission/100)-Part_Lay_Stake_1_Liability-Part_Lay_Stake_2_Liability-Part_Lay_Stake_3_Liability-Liability</f>
        <v>#DIV/0!</v>
      </c>
    </row>
    <row r="27" customFormat="false" ht="13.8" hidden="false" customHeight="false" outlineLevel="0" collapsed="false">
      <c r="A27" s="0" t="s">
        <v>68</v>
      </c>
      <c r="B27" s="60" t="e">
        <f aca="false">Back_Stake*(Place_Back_Odds-1)-Part_Lay_Stake_1_Liability-Part_Lay_Stake_2_Liability-Part_Lay_Stake_3_Liability-Liability</f>
        <v>#VALUE!</v>
      </c>
    </row>
    <row r="28" customFormat="false" ht="13.8" hidden="false" customHeight="false" outlineLevel="0" collapsed="false">
      <c r="A28" s="0" t="s">
        <v>69</v>
      </c>
      <c r="B28" s="55" t="e">
        <f aca="false">IF('Each Way Fixabet Calculator'!J4="Part Lay",B26,IF('Each Way Fixabet Calculator'!J4="Part Lay (Place)",B27))</f>
        <v>#DIV/0!</v>
      </c>
      <c r="C28" s="55" t="e">
        <f aca="false">IF(B28&lt;0,-B28,B28)</f>
        <v>#DIV/0!</v>
      </c>
    </row>
    <row r="29" customFormat="false" ht="13.8" hidden="false" customHeight="false" outlineLevel="0" collapsed="false">
      <c r="A29" s="0" t="s">
        <v>70</v>
      </c>
      <c r="B29" s="60" t="e">
        <f aca="false">Lay_Stake*(1-(Lay_Commission/100))+Part_Lay_Stake_1*(1-(Lay_Commission/100))+Part_Lay_Stake_2*(1-(Lay_Commission/100))+Part_Lay_Stake_3*(1-(Lay_Commission/100))</f>
        <v>#DIV/0!</v>
      </c>
      <c r="C29" s="55"/>
    </row>
    <row r="30" customFormat="false" ht="13.8" hidden="false" customHeight="false" outlineLevel="0" collapsed="false">
      <c r="A30" s="0" t="s">
        <v>71</v>
      </c>
      <c r="B30" s="60" t="e">
        <f aca="false">Lay_Stake*(1-(Lay_Commission/100))+Part_Lay_Stake_1*(1-(Lay_Commission/100))+Part_Lay_Stake_2*(1-(Lay_Commission/100))+Part_Lay_Stake_3*(1-(Lay_Commission/100))-Back_Stake</f>
        <v>#DIV/0!</v>
      </c>
      <c r="C30" s="55"/>
    </row>
    <row r="31" customFormat="false" ht="13.8" hidden="false" customHeight="false" outlineLevel="0" collapsed="false">
      <c r="A31" s="0" t="s">
        <v>72</v>
      </c>
      <c r="B31" s="60" t="e">
        <f aca="false">IF(B1="Normal",B30,IF(B1="Free Bet (SNR)",B29))</f>
        <v>#DIV/0!</v>
      </c>
      <c r="C31" s="55" t="e">
        <f aca="false">IF(B31&lt;0,-B31,B31)</f>
        <v>#DIV/0!</v>
      </c>
    </row>
    <row r="32" customFormat="false" ht="13.8" hidden="false" customHeight="false" outlineLevel="0" collapsed="false">
      <c r="A32" s="0" t="s">
        <v>73</v>
      </c>
      <c r="B32" s="74" t="e">
        <f aca="false">ROUND(((B24*B9)+(B12*B11)+(B15*B14)+(B18*B17))/SUM(B24,B12,B15,B18),3)</f>
        <v>#DIV/0!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4988</TotalTime>
  <Application>LibreOffice/7.2.2.2$MacOSX_X86_64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2021-05-09T09:58:01Z</dcterms:created>
  <dc:creator/>
  <dc:description/>
  <dc:language>en-GB</dc:language>
  <cp:lastModifiedBy/>
  <dcterms:modified xsi:type="dcterms:W3CDTF">2022-05-08T15:53:11Z</dcterms:modified>
  <cp:revision>217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