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nibet Calculator" sheetId="1" state="visible" r:id="rId2"/>
    <sheet name="Calculations" sheetId="2" state="visible" r:id="rId3"/>
    <sheet name="Drop Down Lists" sheetId="3" state="visible" r:id="rId4"/>
  </sheets>
  <definedNames>
    <definedName function="false" hidden="false" name="Back_Commission" vbProcedure="false">Calculations!$B$6</definedName>
    <definedName function="false" hidden="false" name="Back_Odds" vbProcedure="false">Calculations!$B$4</definedName>
    <definedName function="false" hidden="false" name="Back_Stake" vbProcedure="false">Calculations!$B$3</definedName>
    <definedName function="false" hidden="false" name="Bet_Type" vbProcedure="false">Calculations!$B$2</definedName>
    <definedName function="false" hidden="false" name="Bonus_Retention" vbProcedure="false">Calculations!$B$7</definedName>
    <definedName function="false" hidden="false" name="Bookmaker_Win_Position" vbProcedure="false">Calculations!$B$26</definedName>
    <definedName function="false" hidden="false" name="Exchange_Win_Position" vbProcedure="false">Calculations!$B$29</definedName>
    <definedName function="false" hidden="false" name="Exchange_Win_Position_Free_Bet_SNR" vbProcedure="false">Calculations!$B$28</definedName>
    <definedName function="false" hidden="false" name="Exchange_Win_Position_Normal_Bet" vbProcedure="false">Calculations!$B$27</definedName>
    <definedName function="false" hidden="false" name="Expected_Profit_From_Bonus" vbProcedure="false">Calculations!$B$8</definedName>
    <definedName function="false" hidden="false" name="Gain_If_Exchange_Lay_Wins" vbProcedure="false">Calculations!$B$31</definedName>
    <definedName function="false" hidden="false" name="Lay_Commission" vbProcedure="false">Calculations!$B$10</definedName>
    <definedName function="false" hidden="false" name="Lay_Odds" vbProcedure="false">Calculations!$B$9</definedName>
    <definedName function="false" hidden="false" name="Lay_Stake" vbProcedure="false">Calculations!$B$24</definedName>
    <definedName function="false" hidden="false" name="Lay_Stake_Free_Bet_SNR" vbProcedure="false">Calculations!$B$23</definedName>
    <definedName function="false" hidden="false" name="Lay_Stake_Free_Bet_SNR_Wins_Mode" vbProcedure="false">Calculations!$B$44</definedName>
    <definedName function="false" hidden="false" name="Lay_Stake_Normal_Bet" vbProcedure="false">Calculations!$B$22</definedName>
    <definedName function="false" hidden="false" name="Lay_Stake_Normal_Bet_Wins_Mode" vbProcedure="false">Calculations!$B$43</definedName>
    <definedName function="false" hidden="false" name="Lay_Stake_Win_Mode" vbProcedure="false">Calculations!$B$45</definedName>
    <definedName function="false" hidden="false" name="Liability" vbProcedure="false">Calculations!$B$25</definedName>
    <definedName function="false" hidden="false" name="Liability_Wins_Mode" vbProcedure="false">Calculations!$B$46</definedName>
    <definedName function="false" hidden="false" name="Line_1_Text" vbProcedure="false">Calculations!$B$61</definedName>
    <definedName function="false" hidden="false" name="Line_2_Text" vbProcedure="false">Calculations!$B$62</definedName>
    <definedName function="false" hidden="false" name="Line_3_Text" vbProcedure="false">Calculations!$B$63</definedName>
    <definedName function="false" hidden="false" name="Line_4_Text" vbProcedure="false">Calculations!$B$64</definedName>
    <definedName function="false" hidden="false" name="Line_5_Text" vbProcedure="false">Calculations!$B$65</definedName>
    <definedName function="false" hidden="false" name="Line_6_Text" vbProcedure="false">Calculations!$B$58</definedName>
    <definedName function="false" hidden="false" name="Loss_If_Exchange_Lay_Wins" vbProcedure="false">Calculations!$B$30</definedName>
    <definedName function="false" hidden="false" name="Maximum_Bonus" vbProcedure="false">Calculations!$B$5</definedName>
    <definedName function="false" hidden="false" name="Mode" vbProcedure="false">Calculations!$B$1</definedName>
    <definedName function="false" hidden="false" name="Part_Lay_Commission_1" vbProcedure="false">Calculations!$B$13</definedName>
    <definedName function="false" hidden="false" name="Part_Lay_Commission_2" vbProcedure="false">Calculations!$B$16</definedName>
    <definedName function="false" hidden="false" name="Part_Lay_Commission_3" vbProcedure="false">Calculations!$B$19</definedName>
    <definedName function="false" hidden="false" name="Part_Lay_Odds_1" vbProcedure="false">Calculations!$B$11</definedName>
    <definedName function="false" hidden="false" name="Part_Lay_Odds_2" vbProcedure="false">Calculations!$B$14</definedName>
    <definedName function="false" hidden="false" name="Part_Lay_Odds_3" vbProcedure="false">Calculations!$B$17</definedName>
    <definedName function="false" hidden="false" name="Part_Lay_Stake_1" vbProcedure="false">Calculations!$B$12</definedName>
    <definedName function="false" hidden="false" name="Part_Lay_Stake_2" vbProcedure="false">Calculations!$B$15</definedName>
    <definedName function="false" hidden="false" name="Part_Lay_Stake_3" vbProcedure="false">Calculations!$B$18</definedName>
    <definedName function="false" hidden="false" name="Text_for_Exchange_Lay_Win_Position" vbProcedure="false">Calculations!$B$34</definedName>
    <definedName function="false" hidden="false" name="Text_for_Exchange_Lay_Win_Position_Free_SNR" vbProcedure="false">Calculations!$B$33</definedName>
    <definedName function="false" hidden="false" name="Text_for_Exchange_Lay_Win_Position_Normal" vbProcedure="false">Calculations!$B$32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<sst xmlns="http://schemas.openxmlformats.org/spreadsheetml/2006/main" count="95" uniqueCount="67">
  <si>
    <t xml:space="preserve">Bonus Lock-In Calculator</t>
  </si>
  <si>
    <t xml:space="preserve">Bet Type:     </t>
  </si>
  <si>
    <t xml:space="preserve">Normal</t>
  </si>
  <si>
    <t xml:space="preserve">Bonus Applied If Bet:</t>
  </si>
  <si>
    <t xml:space="preserve">Loses</t>
  </si>
  <si>
    <t xml:space="preserve">Back Stake</t>
  </si>
  <si>
    <t xml:space="preserve">£</t>
  </si>
  <si>
    <t xml:space="preserve">Back Odds</t>
  </si>
  <si>
    <t xml:space="preserve">Back Commission</t>
  </si>
  <si>
    <t xml:space="preserve">%</t>
  </si>
  <si>
    <t xml:space="preserve">Maximum Bonus</t>
  </si>
  <si>
    <t xml:space="preserve">Bonus Retention %</t>
  </si>
  <si>
    <t xml:space="preserve">Lay Odds</t>
  </si>
  <si>
    <t xml:space="preserve">Lay Commission</t>
  </si>
  <si>
    <t xml:space="preserve"> Lay Bet(s) Matched So Far:</t>
  </si>
  <si>
    <t xml:space="preserve">Part Lay One</t>
  </si>
  <si>
    <t xml:space="preserve">Lay Stake</t>
  </si>
  <si>
    <t xml:space="preserve">Part Lay Two</t>
  </si>
  <si>
    <t xml:space="preserve">Part Lay Three</t>
  </si>
  <si>
    <t xml:space="preserve">Results</t>
  </si>
  <si>
    <t xml:space="preserve">Mode</t>
  </si>
  <si>
    <t xml:space="preserve">Bet Type</t>
  </si>
  <si>
    <t xml:space="preserve">Bonus Retention</t>
  </si>
  <si>
    <t xml:space="preserve">Expected Profit From Bonus</t>
  </si>
  <si>
    <t xml:space="preserve">Part Lay Odds 1</t>
  </si>
  <si>
    <t xml:space="preserve">Part Lay Stake 1</t>
  </si>
  <si>
    <t xml:space="preserve">Part Lay Commission 1</t>
  </si>
  <si>
    <t xml:space="preserve">Part Lay Odds 2</t>
  </si>
  <si>
    <t xml:space="preserve">Part Lay Stake 2</t>
  </si>
  <si>
    <t xml:space="preserve">Part Lay Commission 2</t>
  </si>
  <si>
    <t xml:space="preserve">Part Lay Odds 3</t>
  </si>
  <si>
    <t xml:space="preserve">Part Lay Stake 3</t>
  </si>
  <si>
    <t xml:space="preserve">Part Lay Commission 3</t>
  </si>
  <si>
    <t xml:space="preserve">Loses Mode</t>
  </si>
  <si>
    <t xml:space="preserve">Lay Stake (Normal Bet)</t>
  </si>
  <si>
    <t xml:space="preserve">Lay Stake (Free Bet SNR)</t>
  </si>
  <si>
    <t xml:space="preserve">Liability</t>
  </si>
  <si>
    <t xml:space="preserve">Bookmaker Win Position</t>
  </si>
  <si>
    <t xml:space="preserve">Exchange Win Position (Normal Bet)</t>
  </si>
  <si>
    <t xml:space="preserve">Exchange Win Position (Free Bet (SNR))</t>
  </si>
  <si>
    <t xml:space="preserve">Exchange Win Position</t>
  </si>
  <si>
    <t xml:space="preserve">Loss If Exchange Lay Wins (not including bonus) – Normal Bet</t>
  </si>
  <si>
    <t xml:space="preserve">Gain If Exchange Lay Wins (not including bonus) – Free Bet</t>
  </si>
  <si>
    <t xml:space="preserve">Text for Exchange Lay Win Position (Normal Mode)</t>
  </si>
  <si>
    <t xml:space="preserve">Text for Exchange Lay Win Position (Free Bet SNR Mode)</t>
  </si>
  <si>
    <t xml:space="preserve">Text for Exchange Lay Win Position</t>
  </si>
  <si>
    <t xml:space="preserve">Line 1 Text (Loses Mode)</t>
  </si>
  <si>
    <t xml:space="preserve">Line 2 Text (Loses Mode)</t>
  </si>
  <si>
    <t xml:space="preserve">Line 3 Text (Loses Mode)</t>
  </si>
  <si>
    <t xml:space="preserve">Line 4 Text (Loses Mode)</t>
  </si>
  <si>
    <t xml:space="preserve">Line 5 Text</t>
  </si>
  <si>
    <t xml:space="preserve">Wins Mode</t>
  </si>
  <si>
    <t xml:space="preserve">Lay Stake (Wins Mode)</t>
  </si>
  <si>
    <t xml:space="preserve">Loss or Gain If Bookmaker Bet Wins (not including bonus) – positive value</t>
  </si>
  <si>
    <t xml:space="preserve">Line 1 Text (Wins Mode)</t>
  </si>
  <si>
    <t xml:space="preserve">Line 2 Text (Wins Mode)</t>
  </si>
  <si>
    <t xml:space="preserve">Line 3 Text (Wins Mode)</t>
  </si>
  <si>
    <t xml:space="preserve">Line 4 Text (Wins Mode)</t>
  </si>
  <si>
    <t xml:space="preserve">Line 5 Text (Wins Mode) – Exchange bet wins</t>
  </si>
  <si>
    <t xml:space="preserve">Line 6 Text (Wins Mode) – Bookmaker bet wins</t>
  </si>
  <si>
    <t xml:space="preserve">Text</t>
  </si>
  <si>
    <t xml:space="preserve">Line 1 Text</t>
  </si>
  <si>
    <t xml:space="preserve">Line 2 Text</t>
  </si>
  <si>
    <t xml:space="preserve">Line 3 Text</t>
  </si>
  <si>
    <t xml:space="preserve">Line 4 Text</t>
  </si>
  <si>
    <t xml:space="preserve">Wins</t>
  </si>
  <si>
    <t xml:space="preserve">Free Bet (SNR)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</si>
</sst>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£#,##0.00"/>
    <numFmt numFmtId="166" formatCode="0.00"/>
    <numFmt numFmtId="167" formatCode="General"/>
    <numFmt numFmtId="168" formatCode="[$£-809]#,##0.00;[RED]\-[$£-809]#,##0.00"/>
    <numFmt numFmtId="169" formatCode="@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2"/>
      <color rgb="FFFFFFFF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EEEEEE"/>
      </patternFill>
    </fill>
    <fill>
      <patternFill patternType="solid">
        <fgColor rgb="FFD7ECFA"/>
        <bgColor rgb="FFEEEEEE"/>
      </patternFill>
    </fill>
    <fill>
      <patternFill patternType="solid">
        <fgColor rgb="FFEEEEEE"/>
        <bgColor rgb="FFD7ECFA"/>
      </patternFill>
    </fill>
    <fill>
      <patternFill patternType="solid">
        <fgColor rgb="FFFDDEE5"/>
        <bgColor rgb="FFEEEEEE"/>
      </patternFill>
    </fill>
    <fill>
      <patternFill patternType="solid">
        <fgColor rgb="FFFBB3BF"/>
        <bgColor rgb="FFFDDEE5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FBB3BF"/>
      </left>
      <right/>
      <top style="thin">
        <color rgb="FFFBB3BF"/>
      </top>
      <bottom/>
      <diagonal/>
    </border>
    <border diagonalUp="false" diagonalDown="false">
      <left/>
      <right/>
      <top style="thin">
        <color rgb="FFFBB3BF"/>
      </top>
      <bottom/>
      <diagonal/>
    </border>
    <border diagonalUp="false" diagonalDown="false">
      <left/>
      <right style="thin">
        <color rgb="FFFBB3BF"/>
      </right>
      <top style="thin">
        <color rgb="FFFBB3BF"/>
      </top>
      <bottom/>
      <diagonal/>
    </border>
    <border diagonalUp="false" diagonalDown="false">
      <left style="thin">
        <color rgb="FFFBB3BF"/>
      </left>
      <right/>
      <top/>
      <bottom/>
      <diagonal/>
    </border>
    <border diagonalUp="false" diagonalDown="false">
      <left/>
      <right style="thin">
        <color rgb="FFFBB3BF"/>
      </right>
      <top/>
      <bottom/>
      <diagonal/>
    </border>
    <border diagonalUp="false" diagonalDown="false">
      <left style="thin">
        <color rgb="FFD9D9D9"/>
      </left>
      <right/>
      <top style="thin">
        <color rgb="FFD9D9D9"/>
      </top>
      <bottom/>
      <diagonal/>
    </border>
    <border diagonalUp="false" diagonalDown="false">
      <left/>
      <right/>
      <top style="thin">
        <color rgb="FFB4C7E7"/>
      </top>
      <bottom/>
      <diagonal/>
    </border>
    <border diagonalUp="false" diagonalDown="false">
      <left/>
      <right/>
      <top style="thin">
        <color rgb="FFD9D9D9"/>
      </top>
      <bottom/>
      <diagonal/>
    </border>
    <border diagonalUp="false" diagonalDown="false">
      <left/>
      <right style="thin">
        <color rgb="FFD9D9D9"/>
      </right>
      <top style="thin">
        <color rgb="FFD9D9D9"/>
      </top>
      <bottom/>
      <diagonal/>
    </border>
    <border diagonalUp="false" diagonalDown="false">
      <left style="thin">
        <color rgb="FFD9D9D9"/>
      </left>
      <right/>
      <top/>
      <bottom/>
      <diagonal/>
    </border>
    <border diagonalUp="false" diagonalDown="false">
      <left style="thin">
        <color rgb="FF84C4F1"/>
      </left>
      <right style="thin">
        <color rgb="FFD9D9D9"/>
      </right>
      <top style="thin">
        <color rgb="FF84C4F1"/>
      </top>
      <bottom style="thin">
        <color rgb="FF84C4F1"/>
      </bottom>
      <diagonal/>
    </border>
    <border diagonalUp="false" diagonalDown="false">
      <left style="thin">
        <color rgb="FFD9D9D9"/>
      </left>
      <right style="thin">
        <color rgb="FF84C4F1"/>
      </right>
      <top style="thin">
        <color rgb="FF84C4F1"/>
      </top>
      <bottom style="thin">
        <color rgb="FF84C4F1"/>
      </bottom>
      <diagonal/>
    </border>
    <border diagonalUp="false" diagonalDown="false">
      <left/>
      <right style="thin">
        <color rgb="FFD9D9D9"/>
      </right>
      <top/>
      <bottom/>
      <diagonal/>
    </border>
    <border diagonalUp="false" diagonalDown="false">
      <left style="thin">
        <color rgb="FF84C4F1"/>
      </left>
      <right style="thin">
        <color rgb="FF84C4F1"/>
      </right>
      <top style="thin">
        <color rgb="FF84C4F1"/>
      </top>
      <bottom style="thin">
        <color rgb="FF84C4F1"/>
      </bottom>
      <diagonal/>
    </border>
    <border diagonalUp="false" diagonalDown="false">
      <left style="thin">
        <color rgb="FFD9D9D9"/>
      </left>
      <right/>
      <top/>
      <bottom style="thin">
        <color rgb="FFD9D9D9"/>
      </bottom>
      <diagonal/>
    </border>
    <border diagonalUp="false" diagonalDown="false">
      <left/>
      <right/>
      <top/>
      <bottom style="thin">
        <color rgb="FFD9D9D9"/>
      </bottom>
      <diagonal/>
    </border>
    <border diagonalUp="false" diagonalDown="false">
      <left/>
      <right style="thin">
        <color rgb="FFD9D9D9"/>
      </right>
      <top/>
      <bottom style="thin">
        <color rgb="FFD9D9D9"/>
      </bottom>
      <diagonal/>
    </border>
    <border diagonalUp="false" diagonalDown="false">
      <left style="thin">
        <color rgb="FFB4C7E7"/>
      </left>
      <right/>
      <top style="thin">
        <color rgb="FFB4C7E7"/>
      </top>
      <bottom/>
      <diagonal/>
    </border>
    <border diagonalUp="false" diagonalDown="false">
      <left style="thin">
        <color rgb="FFFBB3BF"/>
      </left>
      <right style="thin">
        <color rgb="FFFBB3BF"/>
      </right>
      <top/>
      <bottom/>
      <diagonal/>
    </border>
    <border diagonalUp="false" diagonalDown="false">
      <left style="thin">
        <color rgb="FFB4C7E7"/>
      </left>
      <right/>
      <top/>
      <bottom/>
      <diagonal/>
    </border>
    <border diagonalUp="false" diagonalDown="false">
      <left style="thin">
        <color rgb="FFFBB3BF"/>
      </left>
      <right style="thin">
        <color rgb="FFFBB3BF"/>
      </right>
      <top style="thin">
        <color rgb="FFFBB3BF"/>
      </top>
      <bottom style="thin">
        <color rgb="FFFBB3BF"/>
      </bottom>
      <diagonal/>
    </border>
    <border diagonalUp="false" diagonalDown="false">
      <left/>
      <right style="thin">
        <color rgb="FFB4C7E7"/>
      </right>
      <top/>
      <bottom/>
      <diagonal/>
    </border>
    <border diagonalUp="false" diagonalDown="false">
      <left style="thin">
        <color rgb="FFB4C7E7"/>
      </left>
      <right/>
      <top/>
      <bottom style="thin">
        <color rgb="FFB4C7E7"/>
      </bottom>
      <diagonal/>
    </border>
    <border diagonalUp="false" diagonalDown="false">
      <left/>
      <right/>
      <top/>
      <bottom style="thin">
        <color rgb="FFB4C7E7"/>
      </bottom>
      <diagonal/>
    </border>
    <border diagonalUp="false" diagonalDown="false">
      <left/>
      <right style="thin">
        <color rgb="FFB4C7E7"/>
      </right>
      <top/>
      <bottom style="thin">
        <color rgb="FFB4C7E7"/>
      </bottom>
      <diagonal/>
    </border>
    <border diagonalUp="false" diagonalDown="false">
      <left style="thin">
        <color rgb="FFFBB3BF"/>
      </left>
      <right/>
      <top/>
      <bottom style="thin">
        <color rgb="FFFBB3BF"/>
      </bottom>
      <diagonal/>
    </border>
    <border diagonalUp="false" diagonalDown="false">
      <left/>
      <right/>
      <top/>
      <bottom style="thin">
        <color rgb="FFFBB3BF"/>
      </bottom>
      <diagonal/>
    </border>
    <border diagonalUp="false" diagonalDown="false">
      <left/>
      <right style="thin">
        <color rgb="FFFBB3BF"/>
      </right>
      <top/>
      <bottom style="thin">
        <color rgb="FFFBB3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1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5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2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0" fillId="4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3" borderId="14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6" fillId="0" borderId="14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6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true" applyAlignment="true" applyProtection="true">
      <alignment horizontal="left" vertical="bottom" textRotation="0" wrapText="false" indent="1" shrinkToFit="false"/>
      <protection locked="true" hidden="false"/>
    </xf>
    <xf numFmtId="164" fontId="0" fillId="4" borderId="1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1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6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6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6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0" fillId="6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6" borderId="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5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2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6" borderId="2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2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EEEEEE"/>
      <rgbColor rgb="FFD7ECFA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4C4F1"/>
      <rgbColor rgb="FFFBB3BF"/>
      <rgbColor rgb="FFCC99FF"/>
      <rgbColor rgb="FFFDDEE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W4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4" activeCellId="0" sqref="E4"/>
    </sheetView>
  </sheetViews>
  <sheetFormatPr defaultColWidth="9.13671875" defaultRowHeight="13.8" zeroHeight="false" outlineLevelRow="0" outlineLevelCol="0"/>
  <cols>
    <col collapsed="false" customWidth="false" hidden="false" outlineLevel="0" max="1" min="1" style="1" width="9.13"/>
    <col collapsed="false" customWidth="true" hidden="false" outlineLevel="0" max="2" min="2" style="1" width="2.57"/>
    <col collapsed="false" customWidth="true" hidden="false" outlineLevel="0" max="3" min="3" style="1" width="2"/>
    <col collapsed="false" customWidth="true" hidden="false" outlineLevel="0" max="4" min="4" style="1" width="18"/>
    <col collapsed="false" customWidth="true" hidden="false" outlineLevel="0" max="5" min="5" style="1" width="4.71"/>
    <col collapsed="false" customWidth="true" hidden="false" outlineLevel="0" max="6" min="6" style="1" width="15.29"/>
    <col collapsed="false" customWidth="true" hidden="false" outlineLevel="0" max="7" min="7" style="1" width="13.14"/>
    <col collapsed="false" customWidth="false" hidden="false" outlineLevel="0" max="8" min="8" style="1" width="9.13"/>
    <col collapsed="false" customWidth="true" hidden="false" outlineLevel="0" max="9" min="9" style="1" width="8.87"/>
    <col collapsed="false" customWidth="true" hidden="false" outlineLevel="0" max="10" min="10" style="1" width="5.09"/>
    <col collapsed="false" customWidth="true" hidden="false" outlineLevel="0" max="11" min="11" style="1" width="4.86"/>
    <col collapsed="false" customWidth="true" hidden="false" outlineLevel="0" max="12" min="12" style="1" width="10.43"/>
    <col collapsed="false" customWidth="true" hidden="false" outlineLevel="0" max="13" min="13" style="1" width="4.43"/>
    <col collapsed="false" customWidth="true" hidden="false" outlineLevel="0" max="14" min="14" style="1" width="2"/>
    <col collapsed="false" customWidth="true" hidden="false" outlineLevel="0" max="15" min="15" style="1" width="2.57"/>
    <col collapsed="false" customWidth="false" hidden="false" outlineLevel="0" max="21" min="16" style="1" width="9.13"/>
    <col collapsed="false" customWidth="true" hidden="false" outlineLevel="0" max="22" min="22" style="1" width="70"/>
    <col collapsed="false" customWidth="true" hidden="false" outlineLevel="0" max="23" min="23" style="1" width="10.71"/>
    <col collapsed="false" customWidth="false" hidden="false" outlineLevel="0" max="1024" min="24" style="1" width="9.13"/>
  </cols>
  <sheetData>
    <row r="1" customFormat="false" ht="29.25" hidden="false" customHeight="true" outlineLevel="0" collapsed="false"/>
    <row r="2" customFormat="false" ht="6" hidden="false" customHeight="true" outlineLevel="0" collapsed="false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customFormat="false" ht="29.25" hidden="false" customHeight="true" outlineLevel="0" collapsed="false">
      <c r="B3" s="5"/>
      <c r="C3" s="6"/>
      <c r="D3" s="7" t="s">
        <v>0</v>
      </c>
      <c r="E3" s="7"/>
      <c r="F3" s="7"/>
      <c r="G3" s="7"/>
      <c r="H3" s="7"/>
      <c r="I3" s="7"/>
      <c r="J3" s="7"/>
      <c r="K3" s="7"/>
      <c r="L3" s="7"/>
      <c r="M3" s="7"/>
      <c r="N3" s="6"/>
      <c r="O3" s="8"/>
      <c r="W3" s="9"/>
    </row>
    <row r="4" customFormat="false" ht="23.25" hidden="false" customHeight="true" outlineLevel="0" collapsed="false">
      <c r="B4" s="5"/>
      <c r="C4" s="6"/>
      <c r="D4" s="10" t="s">
        <v>1</v>
      </c>
      <c r="E4" s="11" t="s">
        <v>2</v>
      </c>
      <c r="F4" s="11"/>
      <c r="G4" s="6"/>
      <c r="H4" s="12" t="s">
        <v>3</v>
      </c>
      <c r="I4" s="12"/>
      <c r="J4" s="6"/>
      <c r="K4" s="11" t="s">
        <v>4</v>
      </c>
      <c r="L4" s="11"/>
      <c r="M4" s="11"/>
      <c r="N4" s="11"/>
      <c r="O4" s="8"/>
    </row>
    <row r="5" customFormat="false" ht="13.8" hidden="false" customHeight="false" outlineLevel="0" collapsed="false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"/>
    </row>
    <row r="6" customFormat="false" ht="13.8" hidden="false" customHeight="false" outlineLevel="0" collapsed="false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</row>
    <row r="7" customFormat="false" ht="12.75" hidden="false" customHeight="true" outlineLevel="0" collapsed="false">
      <c r="B7" s="13"/>
      <c r="C7" s="16"/>
      <c r="D7" s="17"/>
      <c r="E7" s="18"/>
      <c r="F7" s="18"/>
      <c r="G7" s="18"/>
      <c r="H7" s="18"/>
      <c r="I7" s="18"/>
      <c r="J7" s="18"/>
      <c r="K7" s="18"/>
      <c r="L7" s="18"/>
      <c r="M7" s="18"/>
      <c r="N7" s="19"/>
      <c r="O7" s="15"/>
      <c r="W7" s="9"/>
    </row>
    <row r="8" customFormat="false" ht="23.25" hidden="false" customHeight="true" outlineLevel="0" collapsed="false">
      <c r="B8" s="13"/>
      <c r="C8" s="20"/>
      <c r="D8" s="21" t="s">
        <v>5</v>
      </c>
      <c r="E8" s="22" t="s">
        <v>6</v>
      </c>
      <c r="F8" s="23"/>
      <c r="G8" s="24"/>
      <c r="H8" s="25"/>
      <c r="I8" s="25"/>
      <c r="J8" s="24"/>
      <c r="K8" s="26"/>
      <c r="L8" s="26"/>
      <c r="M8" s="26"/>
      <c r="N8" s="27"/>
      <c r="O8" s="15"/>
    </row>
    <row r="9" customFormat="false" ht="13.8" hidden="false" customHeight="false" outlineLevel="0" collapsed="false">
      <c r="B9" s="13"/>
      <c r="C9" s="20"/>
      <c r="D9" s="24"/>
      <c r="E9" s="24"/>
      <c r="F9" s="24"/>
      <c r="G9" s="24"/>
      <c r="H9" s="24"/>
      <c r="I9" s="24"/>
      <c r="J9" s="24"/>
      <c r="K9" s="24"/>
      <c r="L9" s="24"/>
      <c r="M9" s="24"/>
      <c r="N9" s="27"/>
      <c r="O9" s="15"/>
    </row>
    <row r="10" customFormat="false" ht="23.25" hidden="false" customHeight="true" outlineLevel="0" collapsed="false">
      <c r="B10" s="13"/>
      <c r="C10" s="20"/>
      <c r="D10" s="25" t="s">
        <v>7</v>
      </c>
      <c r="E10" s="28"/>
      <c r="F10" s="28"/>
      <c r="G10" s="24"/>
      <c r="H10" s="25" t="s">
        <v>8</v>
      </c>
      <c r="I10" s="25"/>
      <c r="J10" s="24"/>
      <c r="K10" s="29"/>
      <c r="L10" s="29"/>
      <c r="M10" s="30" t="s">
        <v>9</v>
      </c>
      <c r="N10" s="27"/>
      <c r="O10" s="15"/>
      <c r="P10" s="14"/>
      <c r="Q10" s="14"/>
      <c r="R10" s="14"/>
      <c r="W10" s="9"/>
    </row>
    <row r="11" customFormat="false" ht="15" hidden="false" customHeight="true" outlineLevel="0" collapsed="false">
      <c r="B11" s="13"/>
      <c r="C11" s="20"/>
      <c r="D11" s="25"/>
      <c r="E11" s="26"/>
      <c r="F11" s="26"/>
      <c r="G11" s="24"/>
      <c r="H11" s="25"/>
      <c r="I11" s="31"/>
      <c r="J11" s="24"/>
      <c r="K11" s="32"/>
      <c r="L11" s="26"/>
      <c r="M11" s="33"/>
      <c r="N11" s="27"/>
      <c r="O11" s="15"/>
      <c r="P11" s="14"/>
      <c r="Q11" s="14"/>
      <c r="R11" s="14"/>
      <c r="W11" s="9"/>
    </row>
    <row r="12" customFormat="false" ht="23.25" hidden="false" customHeight="true" outlineLevel="0" collapsed="false">
      <c r="B12" s="13"/>
      <c r="C12" s="20"/>
      <c r="D12" s="25" t="s">
        <v>10</v>
      </c>
      <c r="E12" s="22" t="s">
        <v>6</v>
      </c>
      <c r="F12" s="23"/>
      <c r="G12" s="24"/>
      <c r="H12" s="25" t="s">
        <v>11</v>
      </c>
      <c r="I12" s="25"/>
      <c r="J12" s="24"/>
      <c r="K12" s="29"/>
      <c r="L12" s="29"/>
      <c r="M12" s="30" t="s">
        <v>9</v>
      </c>
      <c r="N12" s="27"/>
      <c r="O12" s="15"/>
      <c r="P12" s="14"/>
      <c r="Q12" s="14"/>
      <c r="R12" s="14"/>
      <c r="W12" s="9"/>
    </row>
    <row r="13" customFormat="false" ht="15" hidden="false" customHeight="true" outlineLevel="0" collapsed="false">
      <c r="B13" s="13"/>
      <c r="C13" s="34"/>
      <c r="D13" s="24"/>
      <c r="E13" s="35"/>
      <c r="F13" s="35"/>
      <c r="G13" s="35"/>
      <c r="H13" s="35"/>
      <c r="I13" s="35"/>
      <c r="J13" s="35"/>
      <c r="K13" s="35"/>
      <c r="L13" s="35"/>
      <c r="M13" s="35"/>
      <c r="N13" s="36"/>
      <c r="O13" s="15"/>
      <c r="P13" s="14"/>
      <c r="Q13" s="14"/>
      <c r="R13" s="14"/>
      <c r="W13" s="9"/>
    </row>
    <row r="14" customFormat="false" ht="13.8" hidden="false" customHeight="false" outlineLevel="0" collapsed="false">
      <c r="B14" s="13"/>
      <c r="C14" s="14"/>
      <c r="D14" s="37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  <c r="P14" s="14"/>
      <c r="R14" s="14"/>
    </row>
    <row r="15" customFormat="false" ht="15" hidden="false" customHeight="true" outlineLevel="0" collapsed="false">
      <c r="B15" s="13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40"/>
      <c r="P15" s="14"/>
    </row>
    <row r="16" customFormat="false" ht="23.25" hidden="false" customHeight="true" outlineLevel="0" collapsed="false">
      <c r="B16" s="13"/>
      <c r="C16" s="41"/>
      <c r="D16" s="42" t="s">
        <v>12</v>
      </c>
      <c r="E16" s="43"/>
      <c r="F16" s="43"/>
      <c r="G16" s="44"/>
      <c r="H16" s="42" t="s">
        <v>13</v>
      </c>
      <c r="I16" s="42"/>
      <c r="J16" s="45"/>
      <c r="K16" s="43"/>
      <c r="L16" s="43"/>
      <c r="M16" s="46" t="s">
        <v>9</v>
      </c>
      <c r="N16" s="47"/>
      <c r="O16" s="15"/>
      <c r="W16" s="48"/>
    </row>
    <row r="17" customFormat="false" ht="13.8" hidden="false" customHeight="false" outlineLevel="0" collapsed="false">
      <c r="B17" s="13"/>
      <c r="C17" s="49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1"/>
      <c r="O17" s="15"/>
      <c r="W17" s="52"/>
    </row>
    <row r="18" customFormat="false" ht="13.8" hidden="false" customHeight="false" outlineLevel="0" collapsed="false"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  <c r="W18" s="52"/>
    </row>
    <row r="19" customFormat="false" ht="30.35" hidden="false" customHeight="true" outlineLevel="0" collapsed="false">
      <c r="B19" s="13"/>
      <c r="C19" s="53" t="s">
        <v>14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15"/>
      <c r="W19" s="52"/>
    </row>
    <row r="20" customFormat="false" ht="13.8" hidden="false" customHeight="false" outlineLevel="0" collapsed="false">
      <c r="B20" s="13"/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15"/>
      <c r="W20" s="52"/>
    </row>
    <row r="21" customFormat="false" ht="21.75" hidden="false" customHeight="true" outlineLevel="0" collapsed="false">
      <c r="B21" s="13"/>
      <c r="C21" s="41"/>
      <c r="D21" s="54" t="s">
        <v>15</v>
      </c>
      <c r="E21" s="54"/>
      <c r="F21" s="54"/>
      <c r="G21" s="54"/>
      <c r="H21" s="54"/>
      <c r="I21" s="54"/>
      <c r="J21" s="54"/>
      <c r="K21" s="54"/>
      <c r="L21" s="54"/>
      <c r="M21" s="54"/>
      <c r="N21" s="44"/>
      <c r="O21" s="15"/>
      <c r="W21" s="52"/>
    </row>
    <row r="22" customFormat="false" ht="13.8" hidden="false" customHeight="true" outlineLevel="0" collapsed="false">
      <c r="B22" s="13"/>
      <c r="C22" s="41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7"/>
      <c r="O22" s="15"/>
      <c r="W22" s="52"/>
    </row>
    <row r="23" customFormat="false" ht="23.25" hidden="false" customHeight="true" outlineLevel="0" collapsed="false">
      <c r="B23" s="13"/>
      <c r="C23" s="41"/>
      <c r="D23" s="42" t="s">
        <v>12</v>
      </c>
      <c r="E23" s="43"/>
      <c r="F23" s="43"/>
      <c r="G23" s="44"/>
      <c r="H23" s="42" t="s">
        <v>16</v>
      </c>
      <c r="I23" s="42"/>
      <c r="J23" s="45"/>
      <c r="K23" s="22" t="s">
        <v>6</v>
      </c>
      <c r="L23" s="55"/>
      <c r="M23" s="55"/>
      <c r="N23" s="47"/>
      <c r="O23" s="15"/>
      <c r="W23" s="52"/>
    </row>
    <row r="24" customFormat="false" ht="13.8" hidden="false" customHeight="false" outlineLevel="0" collapsed="false">
      <c r="B24" s="13"/>
      <c r="C24" s="41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7"/>
      <c r="O24" s="15"/>
      <c r="W24" s="52"/>
    </row>
    <row r="25" customFormat="false" ht="21.75" hidden="false" customHeight="true" outlineLevel="0" collapsed="false">
      <c r="B25" s="13"/>
      <c r="C25" s="41"/>
      <c r="D25" s="54" t="s">
        <v>17</v>
      </c>
      <c r="E25" s="54"/>
      <c r="F25" s="54"/>
      <c r="G25" s="54"/>
      <c r="H25" s="54"/>
      <c r="I25" s="54"/>
      <c r="J25" s="54"/>
      <c r="K25" s="54"/>
      <c r="L25" s="54"/>
      <c r="M25" s="54"/>
      <c r="N25" s="47"/>
      <c r="O25" s="15"/>
      <c r="W25" s="52"/>
    </row>
    <row r="26" customFormat="false" ht="13.8" hidden="false" customHeight="false" outlineLevel="0" collapsed="false">
      <c r="B26" s="13"/>
      <c r="C26" s="41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7"/>
      <c r="O26" s="15"/>
      <c r="W26" s="52"/>
    </row>
    <row r="27" customFormat="false" ht="23.25" hidden="false" customHeight="true" outlineLevel="0" collapsed="false">
      <c r="B27" s="13"/>
      <c r="C27" s="41"/>
      <c r="D27" s="42" t="s">
        <v>12</v>
      </c>
      <c r="E27" s="43"/>
      <c r="F27" s="43"/>
      <c r="G27" s="44"/>
      <c r="H27" s="42" t="s">
        <v>16</v>
      </c>
      <c r="I27" s="42"/>
      <c r="J27" s="45"/>
      <c r="K27" s="22" t="s">
        <v>6</v>
      </c>
      <c r="L27" s="55"/>
      <c r="M27" s="55"/>
      <c r="N27" s="47"/>
      <c r="O27" s="15"/>
      <c r="W27" s="52"/>
    </row>
    <row r="28" customFormat="false" ht="13.8" hidden="false" customHeight="false" outlineLevel="0" collapsed="false">
      <c r="B28" s="13"/>
      <c r="C28" s="41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7"/>
      <c r="O28" s="15"/>
      <c r="W28" s="52"/>
    </row>
    <row r="29" customFormat="false" ht="21.75" hidden="false" customHeight="true" outlineLevel="0" collapsed="false">
      <c r="B29" s="13"/>
      <c r="C29" s="41"/>
      <c r="D29" s="54" t="s">
        <v>18</v>
      </c>
      <c r="E29" s="54"/>
      <c r="F29" s="54"/>
      <c r="G29" s="54"/>
      <c r="H29" s="54"/>
      <c r="I29" s="54"/>
      <c r="J29" s="54"/>
      <c r="K29" s="54"/>
      <c r="L29" s="54"/>
      <c r="M29" s="54"/>
      <c r="N29" s="47"/>
      <c r="O29" s="15"/>
      <c r="W29" s="52"/>
    </row>
    <row r="30" customFormat="false" ht="13.8" hidden="false" customHeight="false" outlineLevel="0" collapsed="false">
      <c r="B30" s="13"/>
      <c r="C30" s="41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7"/>
      <c r="O30" s="15"/>
      <c r="W30" s="52"/>
    </row>
    <row r="31" customFormat="false" ht="23.25" hidden="false" customHeight="true" outlineLevel="0" collapsed="false">
      <c r="B31" s="13"/>
      <c r="C31" s="41"/>
      <c r="D31" s="42" t="s">
        <v>12</v>
      </c>
      <c r="E31" s="43"/>
      <c r="F31" s="43"/>
      <c r="G31" s="44"/>
      <c r="H31" s="42" t="s">
        <v>16</v>
      </c>
      <c r="I31" s="42"/>
      <c r="J31" s="45"/>
      <c r="K31" s="22" t="s">
        <v>6</v>
      </c>
      <c r="L31" s="55"/>
      <c r="M31" s="55"/>
      <c r="N31" s="47"/>
      <c r="O31" s="15"/>
      <c r="W31" s="52"/>
    </row>
    <row r="32" customFormat="false" ht="13.8" hidden="false" customHeight="false" outlineLevel="0" collapsed="false">
      <c r="B32" s="13"/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1"/>
      <c r="O32" s="15"/>
      <c r="W32" s="52"/>
    </row>
    <row r="33" customFormat="false" ht="13.8" hidden="false" customHeight="false" outlineLevel="0" collapsed="false"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5"/>
      <c r="W33" s="52"/>
    </row>
    <row r="34" customFormat="false" ht="27.75" hidden="false" customHeight="true" outlineLevel="0" collapsed="false">
      <c r="B34" s="13"/>
      <c r="C34" s="53" t="s">
        <v>19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15"/>
      <c r="W34" s="52"/>
    </row>
    <row r="35" customFormat="false" ht="13.8" hidden="false" customHeight="false" outlineLevel="0" collapsed="false"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5"/>
      <c r="W35" s="52"/>
    </row>
    <row r="36" customFormat="false" ht="13.8" hidden="false" customHeight="false" outlineLevel="0" collapsed="false">
      <c r="B36" s="13"/>
      <c r="C36" s="14"/>
      <c r="D36" s="56" t="str">
        <f aca="false">IFERROR(IF(OR(F8="",E10="",F12="",K12="",E16=""),"",Line_1_Text),"")</f>
        <v/>
      </c>
      <c r="E36" s="56"/>
      <c r="F36" s="56"/>
      <c r="G36" s="56"/>
      <c r="H36" s="56"/>
      <c r="I36" s="56"/>
      <c r="J36" s="56"/>
      <c r="K36" s="56"/>
      <c r="L36" s="56"/>
      <c r="M36" s="56"/>
      <c r="N36" s="14"/>
      <c r="O36" s="15"/>
      <c r="W36" s="52"/>
    </row>
    <row r="37" customFormat="false" ht="13.8" hidden="false" customHeight="false" outlineLevel="0" collapsed="false"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5"/>
      <c r="W37" s="52"/>
    </row>
    <row r="38" customFormat="false" ht="13.8" hidden="false" customHeight="false" outlineLevel="0" collapsed="false">
      <c r="B38" s="13"/>
      <c r="C38" s="14"/>
      <c r="D38" s="56" t="str">
        <f aca="false">IFERROR(IF(D36="","",Line_2_Text),"")</f>
        <v/>
      </c>
      <c r="E38" s="56"/>
      <c r="F38" s="56"/>
      <c r="G38" s="56"/>
      <c r="H38" s="56"/>
      <c r="I38" s="56"/>
      <c r="J38" s="56"/>
      <c r="K38" s="56"/>
      <c r="L38" s="56"/>
      <c r="M38" s="56"/>
      <c r="N38" s="14"/>
      <c r="O38" s="15"/>
      <c r="W38" s="52"/>
    </row>
    <row r="39" customFormat="false" ht="13.8" hidden="false" customHeight="false" outlineLevel="0" collapsed="false"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5"/>
      <c r="W39" s="52"/>
    </row>
    <row r="40" customFormat="false" ht="13.8" hidden="false" customHeight="false" outlineLevel="0" collapsed="false">
      <c r="B40" s="13"/>
      <c r="C40" s="14"/>
      <c r="D40" s="57" t="str">
        <f aca="false">IFERROR(IF(D36="","",Line_3_Text),"")</f>
        <v/>
      </c>
      <c r="E40" s="57"/>
      <c r="F40" s="57"/>
      <c r="G40" s="57"/>
      <c r="H40" s="57"/>
      <c r="I40" s="57"/>
      <c r="J40" s="57"/>
      <c r="K40" s="57"/>
      <c r="L40" s="57"/>
      <c r="M40" s="57"/>
      <c r="N40" s="14"/>
      <c r="O40" s="15"/>
      <c r="W40" s="52"/>
    </row>
    <row r="41" customFormat="false" ht="13.8" hidden="false" customHeight="false" outlineLevel="0" collapsed="false">
      <c r="B41" s="13"/>
      <c r="C41" s="14"/>
      <c r="D41" s="58" t="str">
        <f aca="false">IFERROR(IF(D36="","",IF(Mode="Wins",Line_6_Text,IF(Mode="Loses",""))),"")</f>
        <v/>
      </c>
      <c r="E41" s="58"/>
      <c r="F41" s="58"/>
      <c r="G41" s="58"/>
      <c r="H41" s="58"/>
      <c r="I41" s="58"/>
      <c r="J41" s="58"/>
      <c r="K41" s="58"/>
      <c r="L41" s="58"/>
      <c r="M41" s="58"/>
      <c r="N41" s="14"/>
      <c r="O41" s="15"/>
      <c r="W41" s="52"/>
    </row>
    <row r="42" customFormat="false" ht="13.8" hidden="false" customHeight="false" outlineLevel="0" collapsed="false">
      <c r="B42" s="13"/>
      <c r="C42" s="14"/>
      <c r="D42" s="56" t="str">
        <f aca="false">IFERROR(IF(D36="","",IF(Mode="Wins","",IF(Mode="Loses",Line_4_Text))),"")</f>
        <v/>
      </c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15"/>
      <c r="W42" s="52"/>
    </row>
    <row r="43" customFormat="false" ht="13.8" hidden="false" customHeight="false" outlineLevel="0" collapsed="false">
      <c r="B43" s="13"/>
      <c r="C43" s="14"/>
      <c r="D43" s="59" t="str">
        <f aca="false">IFERROR(IF(D36="","",IF(Mode="Wins",Line_4_Text,IF(Mode="Loses",Line_5_Text))),"")</f>
        <v/>
      </c>
      <c r="E43" s="59"/>
      <c r="F43" s="59"/>
      <c r="G43" s="59"/>
      <c r="H43" s="59"/>
      <c r="I43" s="59"/>
      <c r="J43" s="59"/>
      <c r="K43" s="59"/>
      <c r="L43" s="59"/>
      <c r="M43" s="59"/>
      <c r="N43" s="14"/>
      <c r="O43" s="15"/>
      <c r="W43" s="52"/>
    </row>
    <row r="44" customFormat="false" ht="13.8" hidden="false" customHeight="false" outlineLevel="0" collapsed="false"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5"/>
    </row>
    <row r="45" customFormat="false" ht="8.25" hidden="false" customHeight="true" outlineLevel="0" collapsed="false">
      <c r="B45" s="60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2"/>
    </row>
    <row r="46" customFormat="false" ht="13.8" hidden="false" customHeight="false" outlineLevel="0" collapsed="false"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</row>
  </sheetData>
  <sheetProtection sheet="true" password="acaf" objects="true" scenarios="true" selectLockedCells="true"/>
  <mergeCells count="34">
    <mergeCell ref="D3:M3"/>
    <mergeCell ref="E4:F4"/>
    <mergeCell ref="K4:N4"/>
    <mergeCell ref="H8:I8"/>
    <mergeCell ref="K8:M8"/>
    <mergeCell ref="E10:F10"/>
    <mergeCell ref="H10:I10"/>
    <mergeCell ref="K10:L10"/>
    <mergeCell ref="H12:I12"/>
    <mergeCell ref="K12:L12"/>
    <mergeCell ref="E16:F16"/>
    <mergeCell ref="H16:I16"/>
    <mergeCell ref="K16:L16"/>
    <mergeCell ref="C19:N19"/>
    <mergeCell ref="D21:M21"/>
    <mergeCell ref="E23:F23"/>
    <mergeCell ref="H23:I23"/>
    <mergeCell ref="L23:M23"/>
    <mergeCell ref="D25:M25"/>
    <mergeCell ref="E27:F27"/>
    <mergeCell ref="H27:I27"/>
    <mergeCell ref="L27:M27"/>
    <mergeCell ref="D29:M29"/>
    <mergeCell ref="E31:F31"/>
    <mergeCell ref="H31:I31"/>
    <mergeCell ref="L31:M31"/>
    <mergeCell ref="C34:N34"/>
    <mergeCell ref="D36:M36"/>
    <mergeCell ref="D38:M38"/>
    <mergeCell ref="D40:M40"/>
    <mergeCell ref="D41:M41"/>
    <mergeCell ref="D42:N42"/>
    <mergeCell ref="D43:M43"/>
    <mergeCell ref="C46:O46"/>
  </mergeCells>
  <dataValidations count="2">
    <dataValidation allowBlank="true" errorStyle="stop" operator="between" showDropDown="false" showErrorMessage="true" showInputMessage="true" sqref="K4" type="list">
      <formula1>'Drop Down Lists'!$A$1:$A$2</formula1>
      <formula2>0</formula2>
    </dataValidation>
    <dataValidation allowBlank="true" errorStyle="stop" operator="equal" showDropDown="false" showErrorMessage="true" showInputMessage="false" sqref="E4" type="list">
      <formula1>'Drop Down Lists'!$B$1:$B$2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6" activeCellId="0" sqref="A66"/>
    </sheetView>
  </sheetViews>
  <sheetFormatPr defaultColWidth="11.70703125" defaultRowHeight="13.8" zeroHeight="false" outlineLevelRow="0" outlineLevelCol="0"/>
  <cols>
    <col collapsed="false" customWidth="true" hidden="false" outlineLevel="0" max="1" min="1" style="0" width="61"/>
    <col collapsed="false" customWidth="true" hidden="false" outlineLevel="0" max="2" min="2" style="0" width="107.67"/>
  </cols>
  <sheetData>
    <row r="1" customFormat="false" ht="13.8" hidden="true" customHeight="false" outlineLevel="0" collapsed="false">
      <c r="A1" s="0" t="s">
        <v>20</v>
      </c>
      <c r="B1" s="64" t="str">
        <f aca="false">'Unibet Calculator'!K4</f>
        <v>Loses</v>
      </c>
    </row>
    <row r="2" customFormat="false" ht="13.8" hidden="true" customHeight="false" outlineLevel="0" collapsed="false">
      <c r="A2" s="0" t="s">
        <v>21</v>
      </c>
      <c r="B2" s="64" t="str">
        <f aca="false">'Unibet Calculator'!E4</f>
        <v>Normal</v>
      </c>
    </row>
    <row r="3" customFormat="false" ht="13.8" hidden="true" customHeight="false" outlineLevel="0" collapsed="false">
      <c r="A3" s="0" t="s">
        <v>5</v>
      </c>
      <c r="B3" s="65" t="n">
        <f aca="false">'Unibet Calculator'!F8</f>
        <v>0</v>
      </c>
    </row>
    <row r="4" customFormat="false" ht="12.8" hidden="true" customHeight="false" outlineLevel="0" collapsed="false">
      <c r="A4" s="0" t="s">
        <v>7</v>
      </c>
      <c r="B4" s="0" t="n">
        <f aca="false">'Unibet Calculator'!E10</f>
        <v>0</v>
      </c>
    </row>
    <row r="5" customFormat="false" ht="13.8" hidden="true" customHeight="false" outlineLevel="0" collapsed="false">
      <c r="A5" s="0" t="s">
        <v>10</v>
      </c>
      <c r="B5" s="66" t="n">
        <f aca="false">'Unibet Calculator'!F12</f>
        <v>0</v>
      </c>
    </row>
    <row r="6" customFormat="false" ht="12.8" hidden="true" customHeight="false" outlineLevel="0" collapsed="false">
      <c r="A6" s="0" t="s">
        <v>8</v>
      </c>
      <c r="B6" s="0" t="n">
        <f aca="false">'Unibet Calculator'!K10</f>
        <v>0</v>
      </c>
    </row>
    <row r="7" customFormat="false" ht="12.8" hidden="true" customHeight="false" outlineLevel="0" collapsed="false">
      <c r="A7" s="0" t="s">
        <v>22</v>
      </c>
      <c r="B7" s="0" t="n">
        <f aca="false">'Unibet Calculator'!K12</f>
        <v>0</v>
      </c>
    </row>
    <row r="8" customFormat="false" ht="13.8" hidden="true" customHeight="false" outlineLevel="0" collapsed="false">
      <c r="A8" s="0" t="s">
        <v>23</v>
      </c>
      <c r="B8" s="66" t="n">
        <f aca="false">ROUND((B7/100)*B5,2)</f>
        <v>0</v>
      </c>
    </row>
    <row r="9" customFormat="false" ht="13.8" hidden="true" customHeight="false" outlineLevel="0" collapsed="false">
      <c r="A9" s="0" t="s">
        <v>12</v>
      </c>
      <c r="B9" s="67" t="n">
        <f aca="false">'Unibet Calculator'!E16</f>
        <v>0</v>
      </c>
    </row>
    <row r="10" customFormat="false" ht="12.8" hidden="true" customHeight="false" outlineLevel="0" collapsed="false">
      <c r="A10" s="0" t="s">
        <v>13</v>
      </c>
      <c r="B10" s="0" t="n">
        <f aca="false">'Unibet Calculator'!K16</f>
        <v>0</v>
      </c>
    </row>
    <row r="11" customFormat="false" ht="13.8" hidden="true" customHeight="false" outlineLevel="0" collapsed="false">
      <c r="A11" s="0" t="s">
        <v>24</v>
      </c>
      <c r="B11" s="68" t="n">
        <f aca="false">'Unibet Calculator'!E23</f>
        <v>0</v>
      </c>
    </row>
    <row r="12" customFormat="false" ht="13.8" hidden="true" customHeight="false" outlineLevel="0" collapsed="false">
      <c r="A12" s="0" t="s">
        <v>25</v>
      </c>
      <c r="B12" s="66" t="n">
        <f aca="false">'Unibet Calculator'!L23</f>
        <v>0</v>
      </c>
    </row>
    <row r="13" customFormat="false" ht="13.8" hidden="true" customHeight="false" outlineLevel="0" collapsed="false">
      <c r="A13" s="0" t="s">
        <v>26</v>
      </c>
      <c r="B13" s="0" t="n">
        <f aca="false">'Unibet Calculator'!K16</f>
        <v>0</v>
      </c>
    </row>
    <row r="14" customFormat="false" ht="13.8" hidden="true" customHeight="false" outlineLevel="0" collapsed="false">
      <c r="A14" s="0" t="s">
        <v>27</v>
      </c>
      <c r="B14" s="0" t="n">
        <f aca="false">'Unibet Calculator'!E27</f>
        <v>0</v>
      </c>
    </row>
    <row r="15" customFormat="false" ht="13.8" hidden="true" customHeight="false" outlineLevel="0" collapsed="false">
      <c r="A15" s="0" t="s">
        <v>28</v>
      </c>
      <c r="B15" s="66" t="n">
        <f aca="false">'Unibet Calculator'!L27</f>
        <v>0</v>
      </c>
    </row>
    <row r="16" customFormat="false" ht="13.8" hidden="true" customHeight="false" outlineLevel="0" collapsed="false">
      <c r="A16" s="0" t="s">
        <v>29</v>
      </c>
      <c r="B16" s="0" t="n">
        <f aca="false">'Unibet Calculator'!K16</f>
        <v>0</v>
      </c>
    </row>
    <row r="17" customFormat="false" ht="13.8" hidden="true" customHeight="false" outlineLevel="0" collapsed="false">
      <c r="A17" s="0" t="s">
        <v>30</v>
      </c>
      <c r="B17" s="0" t="n">
        <f aca="false">'Unibet Calculator'!E31</f>
        <v>0</v>
      </c>
    </row>
    <row r="18" customFormat="false" ht="13.8" hidden="true" customHeight="false" outlineLevel="0" collapsed="false">
      <c r="A18" s="0" t="s">
        <v>31</v>
      </c>
      <c r="B18" s="66" t="n">
        <f aca="false">'Unibet Calculator'!L31</f>
        <v>0</v>
      </c>
    </row>
    <row r="19" customFormat="false" ht="13.8" hidden="true" customHeight="false" outlineLevel="0" collapsed="false">
      <c r="A19" s="0" t="s">
        <v>32</v>
      </c>
      <c r="B19" s="0" t="n">
        <f aca="false">'Unibet Calculator'!K16</f>
        <v>0</v>
      </c>
    </row>
    <row r="20" customFormat="false" ht="13.8" hidden="true" customHeight="false" outlineLevel="0" collapsed="false"/>
    <row r="21" customFormat="false" ht="13.8" hidden="true" customHeight="false" outlineLevel="0" collapsed="false">
      <c r="A21" s="69" t="s">
        <v>33</v>
      </c>
    </row>
    <row r="22" customFormat="false" ht="13.8" hidden="true" customHeight="false" outlineLevel="0" collapsed="false">
      <c r="A22" s="0" t="s">
        <v>34</v>
      </c>
      <c r="B22" s="65" t="str">
        <f aca="false">IFERROR(ROUND((Back_Stake*Back_Odds-(Back_Commission/100)*(Back_Stake*(Back_Odds-1))+Part_Lay_Stake_1*((Part_Lay_Commission_1/100)-Part_Lay_Odds_1)+Part_Lay_Stake_2*((Part_Lay_Commission_2/100)-Part_Lay_Odds_2)+Part_Lay_Stake_3*((Part_Lay_Commission_3/100)-Part_Lay_Odds_3)-(Bonus_Retention*Maximum_Bonus/100))/(Lay_Odds-(Lay_Commission/100)),2),"")</f>
        <v/>
      </c>
    </row>
    <row r="23" customFormat="false" ht="13.8" hidden="true" customHeight="false" outlineLevel="0" collapsed="false">
      <c r="A23" s="0" t="s">
        <v>35</v>
      </c>
      <c r="B23" s="65" t="str">
        <f aca="false">IFERROR(ROUND((Back_Stake*Back_Odds-Back_Stake-(Back_Commission/100)*(Back_Stake*(Back_Odds-1))+Part_Lay_Stake_1*((Part_Lay_Commission_1/100)-Part_Lay_Odds_1)+Part_Lay_Stake_2*((Part_Lay_Commission_2/100)-Part_Lay_Odds_2)+Part_Lay_Stake_3*((Part_Lay_Commission_3/100)-Part_Lay_Odds_3)-(Bonus_Retention*Maximum_Bonus/100))/(Lay_Odds-(Lay_Commission/100)),2),"")</f>
        <v/>
      </c>
    </row>
    <row r="24" customFormat="false" ht="13.8" hidden="true" customHeight="false" outlineLevel="0" collapsed="false">
      <c r="A24" s="0" t="s">
        <v>16</v>
      </c>
      <c r="B24" s="65" t="str">
        <f aca="false">IF(Bet_Type="Normal",Lay_Stake_Normal_Bet,IF(Bet_Type="Free Bet (SNR)",Lay_Stake_Free_Bet_SNR))</f>
        <v/>
      </c>
    </row>
    <row r="25" customFormat="false" ht="13.8" hidden="true" customHeight="false" outlineLevel="0" collapsed="false">
      <c r="A25" s="0" t="s">
        <v>36</v>
      </c>
      <c r="B25" s="66" t="e">
        <f aca="false">ROUND(Lay_Stake*(Lay_Odds-1),2)</f>
        <v>#VALUE!</v>
      </c>
    </row>
    <row r="26" customFormat="false" ht="13.8" hidden="true" customHeight="false" outlineLevel="0" collapsed="false">
      <c r="A26" s="0" t="s">
        <v>37</v>
      </c>
      <c r="B26" s="65" t="str">
        <f aca="false">IFERROR(ROUND(Back_Stake*(Back_Odds-1)*(1-(Back_Commission/100))-ROUND(Lay_Stake,2)*(Lay_Odds-1)-Part_Lay_Stake_1*(Part_Lay_Odds_1-1)-Part_Lay_Stake_2*(Part_Lay_Odds_2-1)-Part_Lay_Stake_3*(Part_Lay_Odds_3-1),2),"")</f>
        <v/>
      </c>
      <c r="C26" s="66" t="str">
        <f aca="false">IF(B26&lt;0,-B26,B26)</f>
        <v/>
      </c>
    </row>
    <row r="27" customFormat="false" ht="13.8" hidden="true" customHeight="false" outlineLevel="0" collapsed="false">
      <c r="A27" s="0" t="s">
        <v>38</v>
      </c>
      <c r="B27" s="65" t="str">
        <f aca="false">IFERROR(ROUND((Maximum_Bonus*Bonus_Retention/100)-Back_Stake+ROUND(Lay_Stake,2)*(1-(Lay_Commission/100))+Part_Lay_Stake_1*(1-(Part_Lay_Commission_1/100))+Part_Lay_Stake_2*(1-(Part_Lay_Commission_2/100))+Part_Lay_Stake_3*(1-(Part_Lay_Commission_3/100)),2),"")</f>
        <v/>
      </c>
    </row>
    <row r="28" customFormat="false" ht="13.8" hidden="true" customHeight="false" outlineLevel="0" collapsed="false">
      <c r="A28" s="0" t="s">
        <v>39</v>
      </c>
      <c r="B28" s="65" t="str">
        <f aca="false">IFERROR(ROUND((Maximum_Bonus*Bonus_Retention/100)+ROUND(Lay_Stake,2)*(1-(Lay_Commission/100))+Part_Lay_Stake_1*(1-(Part_Lay_Commission_1/100))+Part_Lay_Stake_2*(1-(Part_Lay_Commission_2/100))+Part_Lay_Stake_3*(1-(Part_Lay_Commission_3/100)),2),"")</f>
        <v/>
      </c>
    </row>
    <row r="29" customFormat="false" ht="13.8" hidden="true" customHeight="false" outlineLevel="0" collapsed="false">
      <c r="A29" s="0" t="s">
        <v>40</v>
      </c>
      <c r="B29" s="65" t="str">
        <f aca="false">IF(Bet_Type="Normal",Exchange_Win_Position_Normal_Bet,IF(Bet_Type="Free Bet (SNR)",Exchange_Win_Position_Free_Bet_SNR))</f>
        <v/>
      </c>
      <c r="C29" s="66" t="str">
        <f aca="false">IF(B29&lt;0,-B29,B29)</f>
        <v/>
      </c>
    </row>
    <row r="30" customFormat="false" ht="13.8" hidden="true" customHeight="false" outlineLevel="0" collapsed="false">
      <c r="A30" s="0" t="s">
        <v>41</v>
      </c>
      <c r="B30" s="66" t="e">
        <f aca="false">Expected_Profit_From_Bonus-Exchange_Win_Position</f>
        <v>#VALUE!</v>
      </c>
      <c r="C30" s="66" t="e">
        <f aca="false">IF(B30&lt;0,-B30,B30)</f>
        <v>#VALUE!</v>
      </c>
    </row>
    <row r="31" customFormat="false" ht="13.8" hidden="true" customHeight="false" outlineLevel="0" collapsed="false">
      <c r="A31" s="0" t="s">
        <v>42</v>
      </c>
      <c r="B31" s="65" t="e">
        <f aca="false">Exchange_Win_Position-Expected_Profit_From_Bonus</f>
        <v>#VALUE!</v>
      </c>
    </row>
    <row r="32" customFormat="false" ht="13.8" hidden="true" customHeight="false" outlineLevel="0" collapsed="false">
      <c r="A32" s="0" t="s">
        <v>43</v>
      </c>
      <c r="B32" s="65" t="e">
        <f aca="false">IF(B30&lt;0,"If the Exchange Lay wins, you will gain £"&amp;TEXT(-Loss_If_Exchange_Lay_Wins,"#0.00")&amp;" and gain a £"&amp;Maximum_Bonus&amp;" bonus. This bonus is worth £"&amp;TEXT(Expected_Profit_From_Bonus,"#0.00")&amp;".",IF(B30&gt;=0,"If the Exchange Lay wins, you will lose £"&amp;TEXT(Loss_If_Exchange_Lay_Wins,"#0.00")&amp;" and gain a £"&amp;Maximum_Bonus&amp;" bonus. This bonus is worth £"&amp;TEXT(Expected_Profit_From_Bonus,"#0.00")&amp;"."))</f>
        <v>#VALUE!</v>
      </c>
    </row>
    <row r="33" customFormat="false" ht="13.8" hidden="true" customHeight="false" outlineLevel="0" collapsed="false">
      <c r="A33" s="0" t="s">
        <v>44</v>
      </c>
      <c r="B33" s="70" t="e">
        <f aca="false">"If the Exchange Lay wins, you will gain £"&amp;TEXT(Gain_If_Exchange_Lay_Wins,"#0.00")&amp;" and gain a £"&amp;Maximum_Bonus&amp;" bonus. This bonus is worth £"&amp;TEXT(Expected_Profit_From_Bonus,"#0.00")&amp;"."</f>
        <v>#VALUE!</v>
      </c>
    </row>
    <row r="34" customFormat="false" ht="13.8" hidden="true" customHeight="false" outlineLevel="0" collapsed="false">
      <c r="A34" s="0" t="s">
        <v>45</v>
      </c>
      <c r="B34" s="0" t="e">
        <f aca="false">IF(Bet_Type="Normal",Text_for_Exchange_Lay_Win_Position_Normal,IF(Bet_Type="Free Bet (SNR)",Text_for_Exchange_Lay_Win_Position_Free_SNR))</f>
        <v>#VALUE!</v>
      </c>
    </row>
    <row r="35" customFormat="false" ht="12.8" hidden="true" customHeight="false" outlineLevel="0" collapsed="false"/>
    <row r="36" customFormat="false" ht="13.8" hidden="true" customHeight="false" outlineLevel="0" collapsed="false">
      <c r="A36" s="0" t="s">
        <v>46</v>
      </c>
      <c r="B36" s="0" t="str">
        <f aca="false">"The below outcomes are based on the assumption that you gain £"&amp;TEXT(Expected_Profit_From_Bonus,"#0.00")&amp;" from your £"&amp;Calculations!B5&amp;" bonus, if your bet loses."</f>
        <v>The below outcomes are based on the assumption that you gain £0.00 from your £0 bonus, if your bet loses.</v>
      </c>
    </row>
    <row r="37" customFormat="false" ht="13.8" hidden="true" customHeight="false" outlineLevel="0" collapsed="false">
      <c r="A37" s="0" t="s">
        <v>47</v>
      </c>
      <c r="B37" s="70" t="e">
        <f aca="false">"At odds of "&amp;Lay_Odds&amp;" your lay stake is £"&amp;TEXT(Lay_Stake,"#0.00")&amp;". Your liability will be £"&amp;TEXT(Liability,"#0.00")&amp;"."</f>
        <v>#VALUE!</v>
      </c>
    </row>
    <row r="38" customFormat="false" ht="13.8" hidden="true" customHeight="false" outlineLevel="0" collapsed="false">
      <c r="A38" s="0" t="s">
        <v>48</v>
      </c>
      <c r="B38" s="0" t="str">
        <f aca="false">IF(B26&lt;0,"If the Bookmaker Bet wins, your overall position will be -£"&amp;TEXT(C26,"#0.00")&amp;". You will not receive a bonus.",IF(B26&gt;=0,"If the Bookmaker Bet wins, your overall position will be £"&amp;TEXT(Bookmaker_Win_Position,"#0.00")&amp;". You will not receive a bonus."))</f>
        <v>If the Bookmaker Bet wins, your overall position will be £. You will not receive a bonus.</v>
      </c>
    </row>
    <row r="39" customFormat="false" ht="13.8" hidden="true" customHeight="false" outlineLevel="0" collapsed="false">
      <c r="A39" s="0" t="s">
        <v>49</v>
      </c>
      <c r="B39" s="70" t="e">
        <f aca="false">IF(Bet_Type="Normal",Text_for_Exchange_Lay_Win_Position_Normal,IF(Bet_Type="Free Bet (SNR)",Text_for_Exchange_Lay_Win_Position_Free_SNR))</f>
        <v>#VALUE!</v>
      </c>
    </row>
    <row r="40" customFormat="false" ht="13.8" hidden="true" customHeight="false" outlineLevel="0" collapsed="false">
      <c r="A40" s="0" t="s">
        <v>50</v>
      </c>
      <c r="B40" s="70" t="str">
        <f aca="false">IF(B29&lt;0,"Your overall position will be -£"&amp;TEXT(C29,"#0.00")&amp;".",IF(B29&gt;=0,"Your overall position will be £"&amp;TEXT(Exchange_Win_Position,"#0.00")&amp;"."))</f>
        <v>Your overall position will be £.</v>
      </c>
    </row>
    <row r="41" customFormat="false" ht="13.8" hidden="true" customHeight="false" outlineLevel="0" collapsed="false"/>
    <row r="42" customFormat="false" ht="13.8" hidden="true" customHeight="false" outlineLevel="0" collapsed="false">
      <c r="A42" s="69" t="s">
        <v>51</v>
      </c>
    </row>
    <row r="43" customFormat="false" ht="13.8" hidden="true" customHeight="false" outlineLevel="0" collapsed="false">
      <c r="A43" s="0" t="s">
        <v>34</v>
      </c>
      <c r="B43" s="66" t="e">
        <f aca="false">ROUND(((Back_Stake*(Back_Odds-1)*(1-(Back_Commission/100))+Back_Stake)+(Maximum_Bonus*Bonus_Retention/100)-Part_Lay_Stake_1*(Part_Lay_Odds_1-(Part_Lay_Commission_1/100))-Part_Lay_Stake_2*(Part_Lay_Odds_2-(Part_Lay_Commission_2/100))-Part_Lay_Stake_3*(Part_Lay_Odds_3-(Part_Lay_Commission_3/100)))/(Lay_Odds-(Lay_Commission/100)),2)</f>
        <v>#DIV/0!</v>
      </c>
    </row>
    <row r="44" customFormat="false" ht="13.8" hidden="true" customHeight="false" outlineLevel="0" collapsed="false">
      <c r="A44" s="0" t="s">
        <v>35</v>
      </c>
      <c r="B44" s="66" t="e">
        <f aca="false">ROUND(((Back_Stake*(Back_Odds-1)*(1-(Back_Commission/100)))+(Maximum_Bonus*Bonus_Retention/100)-Part_Lay_Stake_1*(Part_Lay_Odds_1-(Part_Lay_Commission_1/100))-Part_Lay_Stake_2*(Part_Lay_Odds_2-(Part_Lay_Commission_2/100))-Part_Lay_Stake_3*(Part_Lay_Odds_3-(Part_Lay_Commission_3/100)))/(Lay_Odds-(Lay_Commission/100)),2)</f>
        <v>#DIV/0!</v>
      </c>
    </row>
    <row r="45" customFormat="false" ht="13.8" hidden="true" customHeight="false" outlineLevel="0" collapsed="false">
      <c r="A45" s="0" t="s">
        <v>52</v>
      </c>
      <c r="B45" s="66" t="e">
        <f aca="false">IF(Bet_Type="Normal",Lay_Stake_Normal_Bet_Wins_Mode,IF(Bet_Type="Free Bet (SNR)",Lay_Stake_Free_Bet_SNR_Wins_Mode))</f>
        <v>#DIV/0!</v>
      </c>
    </row>
    <row r="46" customFormat="false" ht="13.8" hidden="true" customHeight="false" outlineLevel="0" collapsed="false">
      <c r="A46" s="0" t="s">
        <v>36</v>
      </c>
      <c r="B46" s="66" t="e">
        <f aca="false">ROUND(Lay_Stake_Win_Mode*(Lay_Odds-1),2)</f>
        <v>#DIV/0!</v>
      </c>
    </row>
    <row r="47" customFormat="false" ht="13.8" hidden="true" customHeight="false" outlineLevel="0" collapsed="false">
      <c r="A47" s="0" t="s">
        <v>37</v>
      </c>
      <c r="B47" s="66" t="str">
        <f aca="false">IFERROR(ROUND((Maximum_Bonus*Bonus_Retention/100)+Back_Stake*(Back_Odds-1)*(1-(Back_Commission/100))-ROUND(Lay_Stake_Win_Mode,2)*(Lay_Odds-1)-Part_Lay_Stake_1*(Part_Lay_Odds_1-1)-Part_Lay_Stake_2*(Part_Lay_Odds_2-1)-Part_Lay_Stake_3*(Part_Lay_Odds_3-1),2),"")</f>
        <v/>
      </c>
      <c r="C47" s="66" t="str">
        <f aca="false">IF(B47&lt;0,-B47,B47)</f>
        <v/>
      </c>
    </row>
    <row r="48" customFormat="false" ht="13.8" hidden="true" customHeight="false" outlineLevel="0" collapsed="false">
      <c r="A48" s="0" t="s">
        <v>38</v>
      </c>
      <c r="B48" s="65" t="str">
        <f aca="false">IFERROR(ROUND(-Back_Stake+ROUND(Lay_Stake_Win_Mode,2)*(1-(Lay_Commission/100))+Part_Lay_Stake_1*(1-(Part_Lay_Commission_1/100))+Part_Lay_Stake_2*(1-(Part_Lay_Commission_2/100))+Part_Lay_Stake_3*(1-(Part_Lay_Commission_3/100)),2),"")</f>
        <v/>
      </c>
      <c r="C48" s="66"/>
    </row>
    <row r="49" customFormat="false" ht="13.8" hidden="true" customHeight="false" outlineLevel="0" collapsed="false">
      <c r="A49" s="0" t="s">
        <v>39</v>
      </c>
      <c r="B49" s="65" t="str">
        <f aca="false">IFERROR(ROUND(ROUND(Lay_Stake_Win_Mode,2)*(1-(Lay_Commission/100))+Part_Lay_Stake_1*(1-(Part_Lay_Commission_1/100))+Part_Lay_Stake_2*(1-(Part_Lay_Commission_2/100))+Part_Lay_Stake_3*(1-(Part_Lay_Commission_3/100)),2),"")</f>
        <v/>
      </c>
    </row>
    <row r="50" customFormat="false" ht="13.8" hidden="true" customHeight="false" outlineLevel="0" collapsed="false">
      <c r="A50" s="0" t="s">
        <v>40</v>
      </c>
      <c r="B50" s="65" t="str">
        <f aca="false">IF(Bet_Type="Normal",B48,IF(Bet_Type="Free Bet (SNR)",B49))</f>
        <v/>
      </c>
      <c r="C50" s="66" t="str">
        <f aca="false">IF(B50&lt;0,-B50,B50)</f>
        <v/>
      </c>
    </row>
    <row r="51" customFormat="false" ht="13.8" hidden="true" customHeight="false" outlineLevel="0" collapsed="false">
      <c r="A51" s="0" t="s">
        <v>53</v>
      </c>
      <c r="B51" s="66" t="e">
        <f aca="false">IF(C51&lt;1,-C51,C51)</f>
        <v>#VALUE!</v>
      </c>
      <c r="C51" s="66" t="e">
        <f aca="false">B47-Expected_Profit_From_Bonus</f>
        <v>#VALUE!</v>
      </c>
    </row>
    <row r="52" customFormat="false" ht="13.8" hidden="true" customHeight="false" outlineLevel="0" collapsed="false"/>
    <row r="53" customFormat="false" ht="13.8" hidden="true" customHeight="false" outlineLevel="0" collapsed="false">
      <c r="A53" s="0" t="s">
        <v>54</v>
      </c>
      <c r="B53" s="0" t="str">
        <f aca="false">"The below outcomes are based on the assumption that you gain £"&amp;TEXT(Expected_Profit_From_Bonus,"#0.00")&amp;" from your £"&amp;Calculations!B5&amp;" bonus, if your bet wins."</f>
        <v>The below outcomes are based on the assumption that you gain £0.00 from your £0 bonus, if your bet wins.</v>
      </c>
    </row>
    <row r="54" customFormat="false" ht="13.8" hidden="true" customHeight="false" outlineLevel="0" collapsed="false">
      <c r="A54" s="0" t="s">
        <v>55</v>
      </c>
      <c r="B54" s="0" t="e">
        <f aca="false">"At odds of "&amp;Lay_Odds&amp;" your lay stake is £"&amp;TEXT(Lay_Stake_Win_Mode,"#0.00")&amp;". Your liability will be £"&amp;TEXT(Liability_Wins_Mode,"#0.00")&amp;"."</f>
        <v>#DIV/0!</v>
      </c>
    </row>
    <row r="55" customFormat="false" ht="13.8" hidden="true" customHeight="false" outlineLevel="0" collapsed="false">
      <c r="A55" s="0" t="s">
        <v>56</v>
      </c>
      <c r="B55" s="68" t="e">
        <f aca="false">IF(C51&gt;0,"If the Bookmaker Bet wins, you will gain £"&amp;TEXT(B51,"#0.00")&amp;" and gain a £"&amp;Maximum_Bonus&amp;" bonus. This bonus is worth £"&amp;TEXT(Expected_Profit_From_Bonus,"#0.00")&amp;".",IF(C51&lt;=0,"If the Bookmaker Bet wins, you will lose £"&amp;TEXT(B51,"#0.00")&amp;" and gain a £"&amp;Maximum_Bonus&amp;" bonus. This bonus is worth £"&amp;TEXT(Expected_Profit_From_Bonus,"#0.00")&amp;"."))</f>
        <v>#VALUE!</v>
      </c>
    </row>
    <row r="56" customFormat="false" ht="13.8" hidden="true" customHeight="false" outlineLevel="0" collapsed="false">
      <c r="A56" s="0" t="s">
        <v>57</v>
      </c>
      <c r="B56" s="0" t="str">
        <f aca="false">IF(B50&lt;0,"If the Exchange Lay wins, your overall position will be -£"&amp;TEXT(C50,"#0.00")&amp;". You will not receive a bonus.",IF(B50&gt;-0,"If the Exchange Lay wins, your overall position will be £"&amp;TEXT(B50,"#0.00")&amp;". You will not receive a bonus."))</f>
        <v>If the Exchange Lay wins, your overall position will be £. You will not receive a bonus.</v>
      </c>
    </row>
    <row r="57" customFormat="false" ht="13.8" hidden="true" customHeight="false" outlineLevel="0" collapsed="false">
      <c r="A57" s="0" t="s">
        <v>58</v>
      </c>
      <c r="B57" s="70" t="str">
        <f aca="false">IF(B50&lt;0,"Your overall position will be -£"&amp;TEXT(C50,"#0.00")&amp;".",IF(B50&gt;-0,"Your overall position will be £"&amp;TEXT(B50,"#0.00")&amp;"."))</f>
        <v>Your overall position will be £.</v>
      </c>
    </row>
    <row r="58" customFormat="false" ht="13.8" hidden="true" customHeight="false" outlineLevel="0" collapsed="false">
      <c r="A58" s="0" t="s">
        <v>59</v>
      </c>
      <c r="B58" s="70" t="str">
        <f aca="false">IF(B47&lt;0,"Your overall position will be -£"&amp;TEXT(C47,"#0.00")&amp;".",IF(B47&gt;-0,"Your overall position will be £"&amp;TEXT(B47,"#0.00")&amp;"."))</f>
        <v>Your overall position will be £.</v>
      </c>
    </row>
    <row r="59" customFormat="false" ht="13.8" hidden="true" customHeight="false" outlineLevel="0" collapsed="false">
      <c r="B59" s="70"/>
    </row>
    <row r="60" customFormat="false" ht="13.8" hidden="true" customHeight="false" outlineLevel="0" collapsed="false">
      <c r="A60" s="69" t="s">
        <v>60</v>
      </c>
    </row>
    <row r="61" customFormat="false" ht="13.8" hidden="true" customHeight="false" outlineLevel="0" collapsed="false">
      <c r="A61" s="0" t="s">
        <v>61</v>
      </c>
      <c r="B61" s="0" t="str">
        <f aca="false">IF(Mode="Wins",B53,IF(Mode="Loses",B36))</f>
        <v>The below outcomes are based on the assumption that you gain £0.00 from your £0 bonus, if your bet loses.</v>
      </c>
    </row>
    <row r="62" customFormat="false" ht="13.8" hidden="true" customHeight="false" outlineLevel="0" collapsed="false">
      <c r="A62" s="0" t="s">
        <v>62</v>
      </c>
      <c r="B62" s="0" t="e">
        <f aca="false">IF(Mode="Wins",B54,IF(Mode="Loses",B37))</f>
        <v>#VALUE!</v>
      </c>
    </row>
    <row r="63" customFormat="false" ht="13.8" hidden="true" customHeight="false" outlineLevel="0" collapsed="false">
      <c r="A63" s="0" t="s">
        <v>63</v>
      </c>
      <c r="B63" s="0" t="str">
        <f aca="false">IF(Mode="Wins",B55,IF(Mode="Loses",B38))</f>
        <v>If the Bookmaker Bet wins, your overall position will be £. You will not receive a bonus.</v>
      </c>
    </row>
    <row r="64" customFormat="false" ht="13.8" hidden="true" customHeight="false" outlineLevel="0" collapsed="false">
      <c r="A64" s="0" t="s">
        <v>64</v>
      </c>
      <c r="B64" s="0" t="e">
        <f aca="false">IF(Mode="Wins",B56,IF(Mode="Loses",B39))</f>
        <v>#VALUE!</v>
      </c>
    </row>
    <row r="65" customFormat="false" ht="13.8" hidden="true" customHeight="false" outlineLevel="0" collapsed="false">
      <c r="A65" s="0" t="s">
        <v>50</v>
      </c>
      <c r="B65" s="70" t="str">
        <f aca="false">IF(Mode="Wins",B57,IF(Mode="Loses",B40))</f>
        <v>Your overall position will be £.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acaf" objects="true" scenarios="true" selectLockedCells="true" selectUnlockedCells="true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8.921875" defaultRowHeight="15" zeroHeight="false" outlineLevelRow="0" outlineLevelCol="0"/>
  <cols>
    <col collapsed="false" customWidth="true" hidden="false" outlineLevel="0" max="1" min="1" style="0" width="9.71"/>
    <col collapsed="false" customWidth="true" hidden="false" outlineLevel="0" max="2" min="2" style="0" width="13.83"/>
  </cols>
  <sheetData>
    <row r="1" customFormat="false" ht="15" hidden="true" customHeight="false" outlineLevel="0" collapsed="false">
      <c r="A1" s="0" t="s">
        <v>4</v>
      </c>
      <c r="B1" s="0" t="s">
        <v>2</v>
      </c>
    </row>
    <row r="2" customFormat="false" ht="15" hidden="true" customHeight="false" outlineLevel="0" collapsed="false">
      <c r="A2" s="0" t="s">
        <v>65</v>
      </c>
      <c r="B2" s="0" t="s">
        <v>66</v>
      </c>
    </row>
  </sheetData>
  <sheetProtection sheet="true" password="acaf" objects="true" scenarios="true" selectLockedCells="true" selectUnlockedCells="true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787</TotalTime>
  <Application>LibreOffice/7.2.2.2$MacOSX_X86_64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2021-05-09T09:58:01Z</dcterms:created>
  <dc:creator/>
  <dc:description/>
  <dc:language>en-GB</dc:language>
  <cp:lastModifiedBy/>
  <dcterms:modified xsi:type="dcterms:W3CDTF">2022-06-13T17:46:41Z</dcterms:modified>
  <cp:revision>238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