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vanced Fixabet Calculator" sheetId="1" state="visible" r:id="rId2"/>
    <sheet name="Drop Down Lists" sheetId="2" state="visible" r:id="rId3"/>
    <sheet name="Calculations" sheetId="3" state="visible" r:id="rId4"/>
  </sheets>
  <definedNames>
    <definedName function="false" hidden="false" name="Average_Back_Odds" vbProcedure="false">Calculations!$B$48</definedName>
    <definedName function="false" hidden="false" name="Average_Lay_Odds" vbProcedure="false">Calculations!$B$18</definedName>
    <definedName function="false" hidden="false" name="Back_Odds_1" vbProcedure="false">Calculations!$B$22</definedName>
    <definedName function="false" hidden="false" name="Back_Odds_2" vbProcedure="false">Calculations!$B$25</definedName>
    <definedName function="false" hidden="false" name="Back_Odds_3" vbProcedure="false">Calculations!$B$28</definedName>
    <definedName function="false" hidden="false" name="Back_Odds_4" vbProcedure="false">Calculations!$B$31</definedName>
    <definedName function="false" hidden="false" name="Back_Odds_5" vbProcedure="false">Calculations!$B$34</definedName>
    <definedName function="false" hidden="false" name="Back_Odds_6" vbProcedure="false">Calculations!$B$37</definedName>
    <definedName function="false" hidden="false" name="Back_Odds_7" vbProcedure="false">Calculations!$B$40</definedName>
    <definedName function="false" hidden="false" name="Back_Odds_8" vbProcedure="false">Calculations!$B$43</definedName>
    <definedName function="false" hidden="false" name="Back_Stake_1" vbProcedure="false">Calculations!$B$21</definedName>
    <definedName function="false" hidden="false" name="Back_Stake_2" vbProcedure="false">Calculations!$B$24</definedName>
    <definedName function="false" hidden="false" name="Back_Stake_3" vbProcedure="false">Calculations!$B$27</definedName>
    <definedName function="false" hidden="false" name="Back_Stake_4" vbProcedure="false">Calculations!$B$30</definedName>
    <definedName function="false" hidden="false" name="Back_Stake_5" vbProcedure="false">Calculations!$B$33</definedName>
    <definedName function="false" hidden="false" name="Back_Stake_6" vbProcedure="false">Calculations!$B$36</definedName>
    <definedName function="false" hidden="false" name="Back_Stake_7" vbProcedure="false">Calculations!$B$39</definedName>
    <definedName function="false" hidden="false" name="Back_Stake_8" vbProcedure="false">Calculations!$B$42</definedName>
    <definedName function="false" hidden="false" name="Back_Stake_Minus_Free_Back_Stakes" vbProcedure="false">Calculations!$B$50</definedName>
    <definedName function="false" hidden="false" name="Bet_Type_1" vbProcedure="false">Calculations!$B$23</definedName>
    <definedName function="false" hidden="false" name="Bet_Type_2" vbProcedure="false">Calculations!$B$26</definedName>
    <definedName function="false" hidden="false" name="Bet_Type_3" vbProcedure="false">Calculations!$B$29</definedName>
    <definedName function="false" hidden="false" name="Bet_Type_4" vbProcedure="false">Calculations!$B$32</definedName>
    <definedName function="false" hidden="false" name="Bet_Type_5" vbProcedure="false">Calculations!$B$35</definedName>
    <definedName function="false" hidden="false" name="Bet_Type_6" vbProcedure="false">Calculations!$B$38</definedName>
    <definedName function="false" hidden="false" name="Bet_Type_7" vbProcedure="false">Calculations!$B$41</definedName>
    <definedName function="false" hidden="false" name="Bet_Type_8" vbProcedure="false">Calculations!$B$44</definedName>
    <definedName function="false" hidden="false" name="Cash_Out_Back_Stake" vbProcedure="false">Calculations!$B$55</definedName>
    <definedName function="false" hidden="false" name="Current_Exchange_Back_Odds" vbProcedure="false">Calculations!$B$51</definedName>
    <definedName function="false" hidden="false" name="Current_Exchange_Lay_Odds" vbProcedure="false">Calculations!$B$52</definedName>
    <definedName function="false" hidden="false" name="Fixabet_Lay_Stake" vbProcedure="false">Calculations!$B$58</definedName>
    <definedName function="false" hidden="false" name="Lay_Odds_1" vbProcedure="false">Calculations!$B$2</definedName>
    <definedName function="false" hidden="false" name="Lay_Odds_2" vbProcedure="false">Calculations!$B$4</definedName>
    <definedName function="false" hidden="false" name="Lay_Odds_3" vbProcedure="false">Calculations!$B$6</definedName>
    <definedName function="false" hidden="false" name="Lay_Odds_4" vbProcedure="false">Calculations!$B$8</definedName>
    <definedName function="false" hidden="false" name="Lay_Odds_5" vbProcedure="false">Calculations!$B$10</definedName>
    <definedName function="false" hidden="false" name="Lay_Odds_6" vbProcedure="false">Calculations!$B$12</definedName>
    <definedName function="false" hidden="false" name="Lay_Odds_7" vbProcedure="false">Calculations!$B$14</definedName>
    <definedName function="false" hidden="false" name="Lay_Odds_8" vbProcedure="false">Calculations!$B$16</definedName>
    <definedName function="false" hidden="false" name="Lay_Stake_1" vbProcedure="false">Calculations!$B$1</definedName>
    <definedName function="false" hidden="false" name="Lay_Stake_2" vbProcedure="false">Calculations!$B$3</definedName>
    <definedName function="false" hidden="false" name="Lay_Stake_3" vbProcedure="false">Calculations!$B$5</definedName>
    <definedName function="false" hidden="false" name="Lay_Stake_4" vbProcedure="false">Calculations!$B$7</definedName>
    <definedName function="false" hidden="false" name="Lay_Stake_5" vbProcedure="false">Calculations!$B$9</definedName>
    <definedName function="false" hidden="false" name="Lay_Stake_6" vbProcedure="false">Calculations!$B$11</definedName>
    <definedName function="false" hidden="false" name="Lay_Stake_7" vbProcedure="false">Calculations!$B$13</definedName>
    <definedName function="false" hidden="false" name="Lay_Stake_8" vbProcedure="false">Calculations!$B$15</definedName>
    <definedName function="false" hidden="false" name="Liability" vbProcedure="false">Calculations!$B$59</definedName>
    <definedName function="false" hidden="false" name="Rounded_Average_Back_Odds" vbProcedure="false">Calculations!$B$49</definedName>
    <definedName function="false" hidden="false" name="Target_Lay_Stake" vbProcedure="false">#REF!</definedName>
    <definedName function="false" hidden="false" name="Total_Back_Stake" vbProcedure="false">Calculations!$B$47</definedName>
    <definedName function="false" hidden="false" name="Total_Cash_Stake" vbProcedure="false">Calculations!$B$46</definedName>
    <definedName function="false" hidden="false" name="Total_Free_Back_Stakes" vbProcedure="false">Calculations!$B$45</definedName>
    <definedName function="false" hidden="false" name="Total_Lay_Stake" vbProcedure="false">Calculations!$B$17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<sst xmlns="http://schemas.openxmlformats.org/spreadsheetml/2006/main" count="236" uniqueCount="211">
  <si>
    <t xml:space="preserve">Advanced Fixabet Calculator</t>
  </si>
  <si>
    <t xml:space="preserve">Back Stake</t>
  </si>
  <si>
    <t xml:space="preserve">Win Lay Commission</t>
  </si>
  <si>
    <t xml:space="preserve">Win Lay Odds</t>
  </si>
  <si>
    <t xml:space="preserve"> Back Bet(s) Matched So Far:</t>
  </si>
  <si>
    <t xml:space="preserve">Win Lay Stake</t>
  </si>
  <si>
    <t xml:space="preserve">Back Stake 1</t>
  </si>
  <si>
    <t xml:space="preserve">£</t>
  </si>
  <si>
    <t xml:space="preserve">Back Stake 2</t>
  </si>
  <si>
    <t xml:space="preserve">Back Stake 3</t>
  </si>
  <si>
    <t xml:space="preserve">Back Stake 4</t>
  </si>
  <si>
    <t xml:space="preserve">Place Lay Odds</t>
  </si>
  <si>
    <t xml:space="preserve">Back Odds 1</t>
  </si>
  <si>
    <t xml:space="preserve">Back Odds 2</t>
  </si>
  <si>
    <t xml:space="preserve">Back Odds 3</t>
  </si>
  <si>
    <t xml:space="preserve">Back Odds 4</t>
  </si>
  <si>
    <t xml:space="preserve">Place Lay Commission</t>
  </si>
  <si>
    <t xml:space="preserve">Places Paid By Bookie</t>
  </si>
  <si>
    <t xml:space="preserve">Bet Type</t>
  </si>
  <si>
    <t xml:space="preserve">Back Stake 5</t>
  </si>
  <si>
    <t xml:space="preserve">Back Stake 6</t>
  </si>
  <si>
    <t xml:space="preserve">Back Stake 7</t>
  </si>
  <si>
    <t xml:space="preserve">Back Stake 8</t>
  </si>
  <si>
    <t xml:space="preserve">Back Odds 5</t>
  </si>
  <si>
    <t xml:space="preserve">Back Odds 6</t>
  </si>
  <si>
    <t xml:space="preserve">Back Odds 7</t>
  </si>
  <si>
    <t xml:space="preserve">Back Odds 8</t>
  </si>
  <si>
    <t xml:space="preserve">Places Paid By Exchange</t>
  </si>
  <si>
    <t xml:space="preserve"> Lay Bet(s) Matched So Far:</t>
  </si>
  <si>
    <t xml:space="preserve">Number of Extra Places</t>
  </si>
  <si>
    <t xml:space="preserve"> </t>
  </si>
  <si>
    <t xml:space="preserve">Lay Stake 1</t>
  </si>
  <si>
    <t xml:space="preserve">Lay Stake 2</t>
  </si>
  <si>
    <t xml:space="preserve">Lay Stake 3</t>
  </si>
  <si>
    <t xml:space="preserve"> Lay Stake 4</t>
  </si>
  <si>
    <t xml:space="preserve">Each Way Bet Places Overall Position</t>
  </si>
  <si>
    <t xml:space="preserve">Lay Odds 1</t>
  </si>
  <si>
    <t xml:space="preserve">Lay Odds 2</t>
  </si>
  <si>
    <t xml:space="preserve">Lay Odds 3</t>
  </si>
  <si>
    <t xml:space="preserve">Lay Odds 4</t>
  </si>
  <si>
    <t xml:space="preserve">Lay Stake 5</t>
  </si>
  <si>
    <t xml:space="preserve">Lay Stake 6</t>
  </si>
  <si>
    <t xml:space="preserve">Lay Stake 7</t>
  </si>
  <si>
    <t xml:space="preserve">Lay Stake 8</t>
  </si>
  <si>
    <t xml:space="preserve">Lay Odds 5</t>
  </si>
  <si>
    <t xml:space="preserve">Lay Odds 6</t>
  </si>
  <si>
    <t xml:space="preserve">Lay Odds 7</t>
  </si>
  <si>
    <t xml:space="preserve">Lay Odds 8</t>
  </si>
  <si>
    <t xml:space="preserve">Win Part Lay Stake 1</t>
  </si>
  <si>
    <t xml:space="preserve">Overall PosItion Without Fix</t>
  </si>
  <si>
    <t xml:space="preserve">Current Exchange Back Odds</t>
  </si>
  <si>
    <t xml:space="preserve">Current Exchange Lay Odds</t>
  </si>
  <si>
    <t xml:space="preserve">Results</t>
  </si>
  <si>
    <t xml:space="preserve">Breakdown of Overall Postion</t>
  </si>
  <si>
    <t xml:space="preserve">Back Bets Win</t>
  </si>
  <si>
    <t xml:space="preserve">Exchange Bets Win</t>
  </si>
  <si>
    <t xml:space="preserve">Back Bet 1 Profit</t>
  </si>
  <si>
    <t xml:space="preserve">Back Bet 1 Loss</t>
  </si>
  <si>
    <t xml:space="preserve">Back Bet 2 Profit</t>
  </si>
  <si>
    <t xml:space="preserve">Back Bet 2 Loss</t>
  </si>
  <si>
    <t xml:space="preserve">Back Bet 3 Profit</t>
  </si>
  <si>
    <t xml:space="preserve">Back Bet 3 Loss</t>
  </si>
  <si>
    <t xml:space="preserve">Back Bet 4 Profit</t>
  </si>
  <si>
    <t xml:space="preserve">Back Bet 4 Loss</t>
  </si>
  <si>
    <t xml:space="preserve">Back Bet 5 Profit</t>
  </si>
  <si>
    <t xml:space="preserve">Back Bet 5 Loss</t>
  </si>
  <si>
    <t xml:space="preserve">Back Bet 6 Profit</t>
  </si>
  <si>
    <t xml:space="preserve">Back Bet 6 Loss</t>
  </si>
  <si>
    <t xml:space="preserve">Back Bet 7 Profit</t>
  </si>
  <si>
    <t xml:space="preserve">Back Bet 7 Loss</t>
  </si>
  <si>
    <t xml:space="preserve">Back Bet 8 Profit</t>
  </si>
  <si>
    <t xml:space="preserve">Back Bet 8 Loss</t>
  </si>
  <si>
    <t xml:space="preserve">Fixabet Back Profit</t>
  </si>
  <si>
    <t xml:space="preserve">Fixabet Back Loss</t>
  </si>
  <si>
    <t xml:space="preserve">Back Bet Profit</t>
  </si>
  <si>
    <t xml:space="preserve">Back Bet Loss</t>
  </si>
  <si>
    <t xml:space="preserve">Lay Bet 1 Loss</t>
  </si>
  <si>
    <t xml:space="preserve">Lay Bet 1 Profit</t>
  </si>
  <si>
    <t xml:space="preserve">Lay Bet 2 Loss</t>
  </si>
  <si>
    <t xml:space="preserve">Lay Bet 2 Profit</t>
  </si>
  <si>
    <t xml:space="preserve">Lay Bet 3 Loss</t>
  </si>
  <si>
    <t xml:space="preserve">Lay Bet 3 Profit</t>
  </si>
  <si>
    <t xml:space="preserve">Lay Bet 4 Loss</t>
  </si>
  <si>
    <t xml:space="preserve">Lay Bet 4 Profit</t>
  </si>
  <si>
    <t xml:space="preserve">Lay Bet 5 Loss</t>
  </si>
  <si>
    <t xml:space="preserve">Lay Bet 5 Profit</t>
  </si>
  <si>
    <t xml:space="preserve">Lay Bet 6 Loss</t>
  </si>
  <si>
    <t xml:space="preserve">Lay Bet 6 Profit</t>
  </si>
  <si>
    <t xml:space="preserve">Lay Bet 7 Loss</t>
  </si>
  <si>
    <t xml:space="preserve">Lay Bet 7 Profit</t>
  </si>
  <si>
    <t xml:space="preserve">Lay Bet 8 Loss</t>
  </si>
  <si>
    <t xml:space="preserve">Lay Bet 8 Profit</t>
  </si>
  <si>
    <t xml:space="preserve">Fixabet Lay Loss</t>
  </si>
  <si>
    <t xml:space="preserve">Fixabet Back Bet</t>
  </si>
  <si>
    <t xml:space="preserve">Fixabet Lay Profit</t>
  </si>
  <si>
    <t xml:space="preserve">Lay Bet Loss</t>
  </si>
  <si>
    <t xml:space="preserve">Lay Bet Profit</t>
  </si>
  <si>
    <t xml:space="preserve">Overall</t>
  </si>
  <si>
    <t xml:space="preserve">Part Lay</t>
  </si>
  <si>
    <t xml:space="preserve">Normal</t>
  </si>
  <si>
    <t xml:space="preserve">Part Lay (Place)</t>
  </si>
  <si>
    <t xml:space="preserve">Free Bet (SNR)</t>
  </si>
  <si>
    <t xml:space="preserve">Existing Lay Stake 1</t>
  </si>
  <si>
    <t xml:space="preserve">Existing Lay Odds 1</t>
  </si>
  <si>
    <t xml:space="preserve">Existing Lay Stake 2</t>
  </si>
  <si>
    <t xml:space="preserve">Existing Lay Odds 2</t>
  </si>
  <si>
    <t xml:space="preserve">Existing Lay Stake 3</t>
  </si>
  <si>
    <t xml:space="preserve">Existing Lay Odds 3</t>
  </si>
  <si>
    <t xml:space="preserve">Existing Lay Stake 4</t>
  </si>
  <si>
    <t xml:space="preserve">Existing Lay Odds 4</t>
  </si>
  <si>
    <t xml:space="preserve">Existing Lay Stake 5</t>
  </si>
  <si>
    <t xml:space="preserve">Existing Lay Odds 5</t>
  </si>
  <si>
    <t xml:space="preserve">Existing Lay Stake 6</t>
  </si>
  <si>
    <t xml:space="preserve">Existing Lay Odds 6</t>
  </si>
  <si>
    <t xml:space="preserve">Existing Lay Stake 7</t>
  </si>
  <si>
    <t xml:space="preserve">Existing Lay Odds 7</t>
  </si>
  <si>
    <t xml:space="preserve">Existing Lay Stake 8</t>
  </si>
  <si>
    <t xml:space="preserve">Existing Lay Odds 8</t>
  </si>
  <si>
    <t xml:space="preserve">Total Lay Stake</t>
  </si>
  <si>
    <t xml:space="preserve">Average Lay Odds</t>
  </si>
  <si>
    <t xml:space="preserve">Rounded Average Lay Odds</t>
  </si>
  <si>
    <t xml:space="preserve">Free Bet Stakes</t>
  </si>
  <si>
    <t xml:space="preserve">Cash Stakes</t>
  </si>
  <si>
    <t xml:space="preserve">Existing Back Stake 1</t>
  </si>
  <si>
    <t xml:space="preserve">Existing Back Odds 1</t>
  </si>
  <si>
    <t xml:space="preserve">Bet Type 1</t>
  </si>
  <si>
    <t xml:space="preserve">Existing Back Stake 2</t>
  </si>
  <si>
    <t xml:space="preserve">Existing Back Odds 2</t>
  </si>
  <si>
    <t xml:space="preserve">Bet Type 2</t>
  </si>
  <si>
    <t xml:space="preserve">Existing Back Stake 3</t>
  </si>
  <si>
    <t xml:space="preserve">Existing Back Odds 3</t>
  </si>
  <si>
    <t xml:space="preserve">Bet Type 3</t>
  </si>
  <si>
    <t xml:space="preserve">Existing Back Stake 4</t>
  </si>
  <si>
    <t xml:space="preserve">Existing Back Odds 4</t>
  </si>
  <si>
    <t xml:space="preserve">Bet Type 4</t>
  </si>
  <si>
    <t xml:space="preserve">Existing Back Stake 5</t>
  </si>
  <si>
    <t xml:space="preserve">Existing Back Odds 5</t>
  </si>
  <si>
    <t xml:space="preserve">Bet Type 5</t>
  </si>
  <si>
    <t xml:space="preserve">Existing Back Stake 6</t>
  </si>
  <si>
    <t xml:space="preserve">Existing Back Odds 6</t>
  </si>
  <si>
    <t xml:space="preserve">Bet Type 6</t>
  </si>
  <si>
    <t xml:space="preserve">Existing Back Stake 7</t>
  </si>
  <si>
    <t xml:space="preserve">Existing Back Odds 7</t>
  </si>
  <si>
    <t xml:space="preserve">Bet Type 7</t>
  </si>
  <si>
    <t xml:space="preserve">Existing Back Stake 8</t>
  </si>
  <si>
    <t xml:space="preserve">Existing Back Odds 8</t>
  </si>
  <si>
    <t xml:space="preserve">Bet Type 8</t>
  </si>
  <si>
    <t xml:space="preserve">Total Free Bet Stakes</t>
  </si>
  <si>
    <t xml:space="preserve">Total Cash Stakes</t>
  </si>
  <si>
    <t xml:space="preserve">Total Back Stake</t>
  </si>
  <si>
    <t xml:space="preserve">Average Back Odds</t>
  </si>
  <si>
    <t xml:space="preserve">Rounded Average Back Odds</t>
  </si>
  <si>
    <t xml:space="preserve">Total Back Stake Minus SNR Stakes</t>
  </si>
  <si>
    <t xml:space="preserve">New formula – overlaid (19/4/23)</t>
  </si>
  <si>
    <t xml:space="preserve">Cash Out Back Stake</t>
  </si>
  <si>
    <t xml:space="preserve">Correct</t>
  </si>
  <si>
    <t xml:space="preserve">New formula – underlaid (20/4/23)</t>
  </si>
  <si>
    <t xml:space="preserve">Fixabet Lay Stake</t>
  </si>
  <si>
    <t xml:space="preserve">Liability</t>
  </si>
  <si>
    <t xml:space="preserve">Overall position pre-fix (back bets win)</t>
  </si>
  <si>
    <t xml:space="preserve">Overall position pre-fix (back bets lose)</t>
  </si>
  <si>
    <t xml:space="preserve">Underlaid or overlaid main</t>
  </si>
  <si>
    <t xml:space="preserve">old formula</t>
  </si>
  <si>
    <t xml:space="preserve">Underlaid or overlaid fallback</t>
  </si>
  <si>
    <t xml:space="preserve">Underlaid or overlaid?</t>
  </si>
  <si>
    <t xml:space="preserve">Back or lay needed?</t>
  </si>
  <si>
    <t xml:space="preserve">Profit/loss on winning back bet (pre-fix)</t>
  </si>
  <si>
    <t xml:space="preserve">Profit/loss on winning lay bet (pre-fix)</t>
  </si>
  <si>
    <t xml:space="preserve">Overall position post-fix (lay bet placed, back bets win)</t>
  </si>
  <si>
    <t xml:space="preserve">Overall position post-fix (lay bet placed, back bets lose)</t>
  </si>
  <si>
    <t xml:space="preserve">Overall position post-fix (back bet placed, back bets win)</t>
  </si>
  <si>
    <t xml:space="preserve">Overall position post-fix (back bet placed, back bets lose)</t>
  </si>
  <si>
    <t xml:space="preserve">Overall position post-fix (back bets win)</t>
  </si>
  <si>
    <t xml:space="preserve">Overall position post-fix (back bets lose)</t>
  </si>
  <si>
    <t xml:space="preserve">Profit/loss on winning back bet (post-fix)</t>
  </si>
  <si>
    <t xml:space="preserve">Profit/loss on winning lay bet (post-fix)</t>
  </si>
  <si>
    <t xml:space="preserve">Overall position pre-fix text line 1</t>
  </si>
  <si>
    <t xml:space="preserve">Overall position pre-fix text line 2</t>
  </si>
  <si>
    <t xml:space="preserve">Overall position pre-fix text line 3</t>
  </si>
  <si>
    <t xml:space="preserve">Overall position pre-fix text line 4 (lay bet needed)</t>
  </si>
  <si>
    <t xml:space="preserve">Overall position pre-fix text line 4 (back bet needed)</t>
  </si>
  <si>
    <t xml:space="preserve">Overall position pre-fix text line 4</t>
  </si>
  <si>
    <t xml:space="preserve">Data entry error?</t>
  </si>
  <si>
    <t xml:space="preserve">Results Line 1 Text (under laid)</t>
  </si>
  <si>
    <t xml:space="preserve">Results Line 1 Text (over laid)</t>
  </si>
  <si>
    <t xml:space="preserve">Results Line 1 Text (error)</t>
  </si>
  <si>
    <t xml:space="preserve">Please fix the errors in the data entered into the calculator. </t>
  </si>
  <si>
    <t xml:space="preserve">Results Line 1 Text</t>
  </si>
  <si>
    <t xml:space="preserve">Results Line 2 Text (back bets win)</t>
  </si>
  <si>
    <t xml:space="preserve">Results Line 3 Text (back bets lose)</t>
  </si>
  <si>
    <t xml:space="preserve">Breakdown of overall positions</t>
  </si>
  <si>
    <t xml:space="preserve">Bookmaker Bet Wins</t>
  </si>
  <si>
    <t xml:space="preserve">Exchange Bet Wins</t>
  </si>
  <si>
    <t xml:space="preserve">Back Bet 1</t>
  </si>
  <si>
    <t xml:space="preserve">Back Bet 2</t>
  </si>
  <si>
    <t xml:space="preserve">Back Bet 3</t>
  </si>
  <si>
    <t xml:space="preserve">Back Bet 4</t>
  </si>
  <si>
    <t xml:space="preserve">Back Bet 5</t>
  </si>
  <si>
    <t xml:space="preserve">Back Bet 6</t>
  </si>
  <si>
    <t xml:space="preserve">Back Bet 7</t>
  </si>
  <si>
    <t xml:space="preserve">Back Bet 8</t>
  </si>
  <si>
    <t xml:space="preserve">Cash Out Back Bet</t>
  </si>
  <si>
    <t xml:space="preserve">Lay Bet 1</t>
  </si>
  <si>
    <t xml:space="preserve">Lay Bet 2</t>
  </si>
  <si>
    <t xml:space="preserve">Lay Bet 3</t>
  </si>
  <si>
    <t xml:space="preserve">Lay Bet 4</t>
  </si>
  <si>
    <t xml:space="preserve">Lay Bet 5</t>
  </si>
  <si>
    <t xml:space="preserve">Lay Bet 6</t>
  </si>
  <si>
    <t xml:space="preserve">Lay Bet 7</t>
  </si>
  <si>
    <t xml:space="preserve">Lay Bet 8</t>
  </si>
  <si>
    <t xml:space="preserve">Fixabet Lay Bet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</si>
</sst>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£#,##0.00"/>
    <numFmt numFmtId="166" formatCode="[$£-809]#,##0.00;[RED]\-[$£-809]#,##0.00"/>
    <numFmt numFmtId="167" formatCode="General"/>
    <numFmt numFmtId="168" formatCode="0.00"/>
    <numFmt numFmtId="169" formatCode="0.00%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4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D7ECFA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D7"/>
      </patternFill>
    </fill>
    <fill>
      <patternFill patternType="solid">
        <fgColor rgb="FFD7ECFA"/>
        <bgColor rgb="FFEEEEEE"/>
      </patternFill>
    </fill>
    <fill>
      <patternFill patternType="solid">
        <fgColor rgb="FFFDDEE5"/>
        <bgColor rgb="FFEEEEEE"/>
      </patternFill>
    </fill>
    <fill>
      <patternFill patternType="solid">
        <fgColor rgb="FFFFFFD7"/>
        <bgColor rgb="FFFFFF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 diagonalUp="false" diagonalDown="false"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>
        <color rgb="FFFBB3BF"/>
      </left>
      <right/>
      <top/>
      <bottom/>
      <diagonal/>
    </border>
    <border diagonalUp="false" diagonalDown="false">
      <left/>
      <right style="thin">
        <color rgb="FFFBB3BF"/>
      </right>
      <top/>
      <bottom/>
      <diagonal/>
    </border>
    <border diagonalUp="false" diagonalDown="false">
      <left style="hair">
        <color rgb="FFB4C7DC"/>
      </left>
      <right/>
      <top style="hair">
        <color rgb="FFB4C7DC"/>
      </top>
      <bottom/>
      <diagonal/>
    </border>
    <border diagonalUp="false" diagonalDown="false">
      <left/>
      <right/>
      <top style="hair">
        <color rgb="FFB4C7DC"/>
      </top>
      <bottom/>
      <diagonal/>
    </border>
    <border diagonalUp="false" diagonalDown="false">
      <left/>
      <right style="hair">
        <color rgb="FFB4C7DC"/>
      </right>
      <top style="hair">
        <color rgb="FFB4C7DC"/>
      </top>
      <bottom/>
      <diagonal/>
    </border>
    <border diagonalUp="false" diagonalDown="false">
      <left style="hair">
        <color rgb="FFB4C7DC"/>
      </left>
      <right/>
      <top/>
      <bottom/>
      <diagonal/>
    </border>
    <border diagonalUp="false" diagonalDown="false">
      <left style="thin">
        <color rgb="FFB4C7DC"/>
      </left>
      <right style="thin">
        <color rgb="FFB4C7DC"/>
      </right>
      <top style="thin">
        <color rgb="FFB4C7DC"/>
      </top>
      <bottom style="thin">
        <color rgb="FFB4C7DC"/>
      </bottom>
      <diagonal/>
    </border>
    <border diagonalUp="false" diagonalDown="false">
      <left/>
      <right style="hair">
        <color rgb="FFB4C7DC"/>
      </right>
      <top/>
      <bottom/>
      <diagonal/>
    </border>
    <border diagonalUp="false" diagonalDown="false">
      <left style="hair">
        <color rgb="FFB4C7DC"/>
      </left>
      <right/>
      <top/>
      <bottom style="hair">
        <color rgb="FFB4C7DC"/>
      </bottom>
      <diagonal/>
    </border>
    <border diagonalUp="false" diagonalDown="false">
      <left/>
      <right/>
      <top/>
      <bottom style="hair">
        <color rgb="FFB4C7DC"/>
      </bottom>
      <diagonal/>
    </border>
    <border diagonalUp="false" diagonalDown="false">
      <left/>
      <right style="hair">
        <color rgb="FFB4C7DC"/>
      </right>
      <top/>
      <bottom style="hair">
        <color rgb="FFB4C7DC"/>
      </bottom>
      <diagonal/>
    </border>
    <border diagonalUp="false" diagonalDown="false">
      <left style="hair">
        <color rgb="FFFFA6A6"/>
      </left>
      <right/>
      <top style="hair">
        <color rgb="FFFFA6A6"/>
      </top>
      <bottom/>
      <diagonal/>
    </border>
    <border diagonalUp="false" diagonalDown="false">
      <left/>
      <right/>
      <top style="hair">
        <color rgb="FFFFA6A6"/>
      </top>
      <bottom/>
      <diagonal/>
    </border>
    <border diagonalUp="false" diagonalDown="false">
      <left/>
      <right style="hair">
        <color rgb="FFFFA6A6"/>
      </right>
      <top style="hair">
        <color rgb="FFFFA6A6"/>
      </top>
      <bottom/>
      <diagonal/>
    </border>
    <border diagonalUp="false" diagonalDown="false">
      <left style="thin">
        <color rgb="FFFBB3BF"/>
      </left>
      <right style="thin">
        <color rgb="FFFBB3BF"/>
      </right>
      <top/>
      <bottom/>
      <diagonal/>
    </border>
    <border diagonalUp="false" diagonalDown="false">
      <left style="hair">
        <color rgb="FFFFA6A6"/>
      </left>
      <right/>
      <top/>
      <bottom/>
      <diagonal/>
    </border>
    <border diagonalUp="false" diagonalDown="false">
      <left style="thin">
        <color rgb="FFFFA6A6"/>
      </left>
      <right style="thin">
        <color rgb="FFFFA6A6"/>
      </right>
      <top style="thin">
        <color rgb="FFFFA6A6"/>
      </top>
      <bottom style="thin">
        <color rgb="FFFFA6A6"/>
      </bottom>
      <diagonal/>
    </border>
    <border diagonalUp="false" diagonalDown="false">
      <left/>
      <right style="hair">
        <color rgb="FFFFA6A6"/>
      </right>
      <top/>
      <bottom/>
      <diagonal/>
    </border>
    <border diagonalUp="false" diagonalDown="false">
      <left style="hair">
        <color rgb="FFFFA6A6"/>
      </left>
      <right/>
      <top/>
      <bottom style="hair">
        <color rgb="FFFFA6A6"/>
      </bottom>
      <diagonal/>
    </border>
    <border diagonalUp="false" diagonalDown="false">
      <left/>
      <right/>
      <top/>
      <bottom style="hair">
        <color rgb="FFFFA6A6"/>
      </bottom>
      <diagonal/>
    </border>
    <border diagonalUp="false" diagonalDown="false">
      <left/>
      <right style="hair">
        <color rgb="FFFFA6A6"/>
      </right>
      <top/>
      <bottom style="hair">
        <color rgb="FFFFA6A6"/>
      </bottom>
      <diagonal/>
    </border>
    <border diagonalUp="false" diagonalDown="false">
      <left style="hair">
        <color rgb="FFB4C7DC"/>
      </left>
      <right style="hair">
        <color rgb="FFB4C7DC"/>
      </right>
      <top style="hair">
        <color rgb="FFB4C7DC"/>
      </top>
      <bottom style="hair">
        <color rgb="FFB4C7DC"/>
      </bottom>
      <diagonal/>
    </border>
    <border diagonalUp="false" diagonalDown="false">
      <left style="thin">
        <color rgb="FFFBB3BF"/>
      </left>
      <right/>
      <top/>
      <bottom style="thin">
        <color rgb="FFBFBFBF"/>
      </bottom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/>
      <right style="thin">
        <color rgb="FFFBB3BF"/>
      </right>
      <top/>
      <bottom style="thin">
        <color rgb="FFBFBFBF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/>
      <diagonal/>
    </border>
    <border diagonalUp="false" diagonalDown="false">
      <left style="thin">
        <color rgb="FFB2B2B2"/>
      </left>
      <right/>
      <top/>
      <bottom/>
      <diagonal/>
    </border>
    <border diagonalUp="false" diagonalDown="false">
      <left/>
      <right style="thin">
        <color rgb="FFB2B2B2"/>
      </right>
      <top/>
      <bottom/>
      <diagonal/>
    </border>
    <border diagonalUp="false" diagonalDown="false">
      <left style="thin">
        <color rgb="FFB2B2B2"/>
      </left>
      <right style="thin">
        <color rgb="FFB2B2B2"/>
      </right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>
        <color rgb="FFB2B2B2"/>
      </left>
      <right/>
      <top/>
      <bottom style="thin">
        <color rgb="FFB2B2B2"/>
      </bottom>
      <diagonal/>
    </border>
    <border diagonalUp="false" diagonalDown="false">
      <left/>
      <right/>
      <top/>
      <bottom style="thin">
        <color rgb="FFB2B2B2"/>
      </bottom>
      <diagonal/>
    </border>
    <border diagonalUp="false" diagonalDown="false">
      <left/>
      <right style="thin">
        <color rgb="FFB2B2B2"/>
      </right>
      <top/>
      <bottom style="thin">
        <color rgb="FFB2B2B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applyFont="true" applyBorder="true" applyAlignment="true" applyProtection="false">
      <alignment horizontal="center" vertical="center" textRotation="0" wrapText="false" indent="0" shrinkToFit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4" fillId="4" borderId="1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4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5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6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2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6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4" borderId="3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titled1" xfId="20"/>
    <cellStyle name="Untitled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D7"/>
      <rgbColor rgb="FFD7ECFA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DDDDDD"/>
      <rgbColor rgb="FFFDDEE5"/>
      <rgbColor rgb="FF99CCFF"/>
      <rgbColor rgb="FFFFA6A6"/>
      <rgbColor rgb="FFCC99FF"/>
      <rgbColor rgb="FFFBB3BF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103"/>
  <sheetViews>
    <sheetView showFormulas="false" showGridLines="false" showRowColHeaders="true" showZeros="true" rightToLeft="false" tabSelected="true" showOutlineSymbols="true" defaultGridColor="true" view="normal" topLeftCell="A38" colorId="64" zoomScale="120" zoomScaleNormal="120" zoomScalePageLayoutView="100" workbookViewId="0">
      <selection pane="topLeft" activeCell="E26" activeCellId="0" sqref="E26"/>
    </sheetView>
  </sheetViews>
  <sheetFormatPr defaultColWidth="9.171875" defaultRowHeight="15" zeroHeight="false" outlineLevelRow="0" outlineLevelCol="0"/>
  <cols>
    <col collapsed="false" customWidth="true" hidden="false" outlineLevel="0" max="1" min="1" style="0" width="7.15"/>
    <col collapsed="false" customWidth="true" hidden="false" outlineLevel="0" max="2" min="2" style="0" width="2.57"/>
    <col collapsed="false" customWidth="true" hidden="false" outlineLevel="0" max="3" min="3" style="0" width="2"/>
    <col collapsed="false" customWidth="true" hidden="false" outlineLevel="0" max="4" min="4" style="0" width="13.29"/>
    <col collapsed="false" customWidth="true" hidden="false" outlineLevel="0" max="5" min="5" style="0" width="4.71"/>
    <col collapsed="false" customWidth="true" hidden="false" outlineLevel="0" max="6" min="6" style="0" width="11.71"/>
    <col collapsed="false" customWidth="true" hidden="false" outlineLevel="0" max="7" min="7" style="0" width="3.3"/>
    <col collapsed="false" customWidth="true" hidden="false" outlineLevel="0" max="8" min="8" style="0" width="1.85"/>
    <col collapsed="false" customWidth="true" hidden="false" outlineLevel="0" max="9" min="9" style="0" width="13.86"/>
    <col collapsed="false" customWidth="true" hidden="false" outlineLevel="0" max="10" min="10" style="0" width="4.71"/>
    <col collapsed="false" customWidth="true" hidden="false" outlineLevel="0" max="11" min="11" style="0" width="11.71"/>
    <col collapsed="false" customWidth="true" hidden="false" outlineLevel="0" max="12" min="12" style="0" width="3.3"/>
    <col collapsed="false" customWidth="true" hidden="false" outlineLevel="0" max="13" min="13" style="0" width="2.71"/>
    <col collapsed="false" customWidth="true" hidden="false" outlineLevel="0" max="14" min="14" style="0" width="13.86"/>
    <col collapsed="false" customWidth="true" hidden="false" outlineLevel="0" max="15" min="15" style="0" width="4.71"/>
    <col collapsed="false" customWidth="true" hidden="false" outlineLevel="0" max="16" min="16" style="0" width="11.71"/>
    <col collapsed="false" customWidth="true" hidden="false" outlineLevel="0" max="17" min="17" style="0" width="3.3"/>
    <col collapsed="false" customWidth="true" hidden="false" outlineLevel="0" max="18" min="18" style="0" width="2.57"/>
    <col collapsed="false" customWidth="true" hidden="false" outlineLevel="0" max="19" min="19" style="0" width="13.86"/>
    <col collapsed="false" customWidth="true" hidden="false" outlineLevel="0" max="20" min="20" style="0" width="4.71"/>
    <col collapsed="false" customWidth="true" hidden="false" outlineLevel="0" max="21" min="21" style="0" width="11.71"/>
    <col collapsed="false" customWidth="true" hidden="false" outlineLevel="0" max="22" min="22" style="0" width="3.3"/>
    <col collapsed="false" customWidth="true" hidden="false" outlineLevel="0" max="23" min="23" style="0" width="2.57"/>
    <col collapsed="false" customWidth="true" hidden="false" outlineLevel="0" max="27" min="25" style="0" width="11.57"/>
    <col collapsed="false" customWidth="true" hidden="true" outlineLevel="0" max="30" min="30" style="0" width="46.71"/>
    <col collapsed="false" customWidth="true" hidden="true" outlineLevel="0" max="31" min="31" style="0" width="10.71"/>
    <col collapsed="false" customWidth="false" hidden="true" outlineLevel="0" max="32" min="32" style="0" width="9.13"/>
    <col collapsed="false" customWidth="true" hidden="true" outlineLevel="0" max="33" min="33" style="0" width="11.57"/>
    <col collapsed="false" customWidth="true" hidden="false" outlineLevel="0" max="34" min="34" style="0" width="11.57"/>
  </cols>
  <sheetData>
    <row r="1" customFormat="false" ht="14.1" hidden="false" customHeight="true" outlineLevel="0" collapsed="false"/>
    <row r="2" customFormat="false" ht="6" hidden="false" customHeight="true" outlineLevel="0" collapsed="false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</row>
    <row r="3" customFormat="false" ht="29.25" hidden="false" customHeight="true" outlineLevel="0" collapsed="false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AD3" s="0" t="s">
        <v>1</v>
      </c>
      <c r="AE3" s="5" t="n">
        <f aca="false">$F$8</f>
        <v>0</v>
      </c>
    </row>
    <row r="4" customFormat="false" ht="6" hidden="false" customHeight="true" outlineLevel="0" collapsed="false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8"/>
      <c r="Z4" s="9"/>
      <c r="AD4" s="0" t="s">
        <v>2</v>
      </c>
      <c r="AE4" s="0" t="n">
        <f aca="false">$K$24</f>
        <v>0</v>
      </c>
    </row>
    <row r="5" customFormat="false" ht="15" hidden="false" customHeight="false" outlineLevel="0" collapsed="false">
      <c r="B5" s="10"/>
      <c r="W5" s="11"/>
      <c r="AD5" s="0" t="s">
        <v>3</v>
      </c>
      <c r="AE5" s="0" t="str">
        <f aca="false">$E$24</f>
        <v>£</v>
      </c>
    </row>
    <row r="6" customFormat="false" ht="30.4" hidden="false" customHeight="true" outlineLevel="0" collapsed="false">
      <c r="B6" s="10"/>
      <c r="C6" s="12" t="s">
        <v>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1"/>
    </row>
    <row r="7" customFormat="false" ht="12.75" hidden="false" customHeight="true" outlineLevel="0" collapsed="false">
      <c r="B7" s="10"/>
      <c r="C7" s="13"/>
      <c r="D7" s="14"/>
      <c r="E7" s="14"/>
      <c r="F7" s="14"/>
      <c r="G7" s="15"/>
      <c r="H7" s="13"/>
      <c r="I7" s="14"/>
      <c r="J7" s="14"/>
      <c r="K7" s="14"/>
      <c r="L7" s="15"/>
      <c r="M7" s="13"/>
      <c r="N7" s="14"/>
      <c r="O7" s="14"/>
      <c r="P7" s="14"/>
      <c r="Q7" s="15"/>
      <c r="R7" s="13"/>
      <c r="S7" s="14"/>
      <c r="T7" s="14"/>
      <c r="U7" s="14"/>
      <c r="V7" s="15"/>
      <c r="W7" s="11"/>
      <c r="AD7" s="0" t="s">
        <v>5</v>
      </c>
      <c r="AE7" s="5" t="e">
        <f aca="false">ROUND(((back_stake*(win_back_odds-1)+back_stake)-win_part_lay_stake_1*(win_part_lay_odds_1-(win_lay_commission/100))-win_part_lay_stake_2*(win_part_lay_odds_2-(win_lay_commission/100))-win_part_lay_stake_3*(win_part_lay_odds_3-(win_lay_commission/100)))/(win_lay_odds-(win_lay_commission/100)),2)</f>
        <v>#NAME?</v>
      </c>
      <c r="AG7" s="16"/>
    </row>
    <row r="8" customFormat="false" ht="23.25" hidden="false" customHeight="true" outlineLevel="0" collapsed="false">
      <c r="B8" s="10"/>
      <c r="C8" s="17"/>
      <c r="D8" s="18" t="s">
        <v>6</v>
      </c>
      <c r="E8" s="19" t="s">
        <v>7</v>
      </c>
      <c r="F8" s="20"/>
      <c r="G8" s="21"/>
      <c r="H8" s="17"/>
      <c r="I8" s="18" t="s">
        <v>8</v>
      </c>
      <c r="J8" s="19" t="s">
        <v>7</v>
      </c>
      <c r="K8" s="20"/>
      <c r="L8" s="21"/>
      <c r="M8" s="17"/>
      <c r="N8" s="18" t="s">
        <v>9</v>
      </c>
      <c r="O8" s="19" t="s">
        <v>7</v>
      </c>
      <c r="P8" s="20"/>
      <c r="Q8" s="21"/>
      <c r="R8" s="17"/>
      <c r="S8" s="18" t="s">
        <v>10</v>
      </c>
      <c r="T8" s="19" t="s">
        <v>7</v>
      </c>
      <c r="U8" s="20"/>
      <c r="V8" s="21"/>
      <c r="W8" s="11"/>
    </row>
    <row r="9" customFormat="false" ht="13.9" hidden="false" customHeight="true" outlineLevel="0" collapsed="false">
      <c r="B9" s="10"/>
      <c r="C9" s="17"/>
      <c r="D9" s="22"/>
      <c r="E9" s="23" t="str">
        <f aca="false">IF(AND(F8&lt;&gt;"",ISNUMBER(F8)=0),"Enter valid back stake","")</f>
        <v/>
      </c>
      <c r="F9" s="23"/>
      <c r="G9" s="21"/>
      <c r="H9" s="17"/>
      <c r="I9" s="22"/>
      <c r="J9" s="23" t="str">
        <f aca="false">IF(AND(K8&lt;&gt;"",ISNUMBER(K8)=0),"Enter valid back stake","")</f>
        <v/>
      </c>
      <c r="K9" s="23"/>
      <c r="L9" s="21"/>
      <c r="M9" s="17"/>
      <c r="N9" s="22"/>
      <c r="O9" s="23" t="str">
        <f aca="false">IF(AND(P8&lt;&gt;"",ISNUMBER(P8)=0),"Enter valid back stake","")</f>
        <v/>
      </c>
      <c r="P9" s="23"/>
      <c r="Q9" s="21"/>
      <c r="R9" s="17"/>
      <c r="S9" s="22"/>
      <c r="T9" s="23" t="str">
        <f aca="false">IF(AND(U8&lt;&gt;"",ISNUMBER(U8)=0),"Enter valid back stake","")</f>
        <v/>
      </c>
      <c r="U9" s="23"/>
      <c r="V9" s="21"/>
      <c r="W9" s="11"/>
      <c r="AD9" s="0" t="s">
        <v>11</v>
      </c>
      <c r="AE9" s="0" t="e">
        <f aca="false">#REF!</f>
        <v>#REF!</v>
      </c>
    </row>
    <row r="10" customFormat="false" ht="23.25" hidden="false" customHeight="true" outlineLevel="0" collapsed="false">
      <c r="B10" s="10"/>
      <c r="C10" s="17"/>
      <c r="D10" s="24" t="s">
        <v>12</v>
      </c>
      <c r="E10" s="25"/>
      <c r="F10" s="25"/>
      <c r="G10" s="21"/>
      <c r="H10" s="17"/>
      <c r="I10" s="24" t="s">
        <v>13</v>
      </c>
      <c r="J10" s="26"/>
      <c r="K10" s="26"/>
      <c r="L10" s="21"/>
      <c r="M10" s="17"/>
      <c r="N10" s="24" t="s">
        <v>14</v>
      </c>
      <c r="O10" s="26"/>
      <c r="P10" s="26"/>
      <c r="Q10" s="21"/>
      <c r="R10" s="17"/>
      <c r="S10" s="24" t="s">
        <v>15</v>
      </c>
      <c r="T10" s="26"/>
      <c r="U10" s="26"/>
      <c r="V10" s="21"/>
      <c r="W10" s="11"/>
      <c r="AD10" s="0" t="s">
        <v>16</v>
      </c>
      <c r="AE10" s="0" t="e">
        <f aca="false">#REF!</f>
        <v>#REF!</v>
      </c>
    </row>
    <row r="11" customFormat="false" ht="13.9" hidden="false" customHeight="true" outlineLevel="0" collapsed="false">
      <c r="B11" s="10"/>
      <c r="C11" s="17"/>
      <c r="D11" s="22"/>
      <c r="E11" s="23" t="str">
        <f aca="false">IF(AND(E10&lt;&gt;"",ISNUMBER(E10)=0),"Enter valid back odds","")</f>
        <v/>
      </c>
      <c r="F11" s="23"/>
      <c r="G11" s="21"/>
      <c r="H11" s="17"/>
      <c r="I11" s="22"/>
      <c r="J11" s="23" t="str">
        <f aca="false">IF(AND(J10&lt;&gt;"",ISNUMBER(J10)=0),"Enter valid back odds","")</f>
        <v/>
      </c>
      <c r="K11" s="23"/>
      <c r="L11" s="21"/>
      <c r="M11" s="17"/>
      <c r="N11" s="22"/>
      <c r="O11" s="23" t="str">
        <f aca="false">IF(AND(O10&lt;&gt;"",ISNUMBER(O10)=0),"Enter valid back odds","")</f>
        <v/>
      </c>
      <c r="P11" s="23"/>
      <c r="Q11" s="21"/>
      <c r="R11" s="17"/>
      <c r="S11" s="22"/>
      <c r="T11" s="23" t="str">
        <f aca="false">IF(AND(T10&lt;&gt;"",ISNUMBER(T10)=0),"Enter valid back odds","")</f>
        <v/>
      </c>
      <c r="U11" s="23"/>
      <c r="V11" s="21"/>
      <c r="W11" s="11"/>
      <c r="AD11" s="0" t="s">
        <v>17</v>
      </c>
      <c r="AE11" s="0" t="n">
        <f aca="false">$E$10</f>
        <v>0</v>
      </c>
    </row>
    <row r="12" customFormat="false" ht="23.25" hidden="false" customHeight="true" outlineLevel="0" collapsed="false">
      <c r="B12" s="10"/>
      <c r="C12" s="17"/>
      <c r="D12" s="18" t="s">
        <v>18</v>
      </c>
      <c r="E12" s="27"/>
      <c r="F12" s="27"/>
      <c r="G12" s="21"/>
      <c r="H12" s="17"/>
      <c r="I12" s="18" t="s">
        <v>18</v>
      </c>
      <c r="J12" s="27"/>
      <c r="K12" s="27"/>
      <c r="L12" s="21"/>
      <c r="M12" s="17"/>
      <c r="N12" s="18" t="s">
        <v>18</v>
      </c>
      <c r="O12" s="27"/>
      <c r="P12" s="27"/>
      <c r="Q12" s="21"/>
      <c r="R12" s="17"/>
      <c r="S12" s="18" t="s">
        <v>18</v>
      </c>
      <c r="T12" s="27"/>
      <c r="U12" s="27"/>
      <c r="V12" s="21"/>
      <c r="W12" s="11"/>
    </row>
    <row r="13" customFormat="false" ht="18.6" hidden="false" customHeight="true" outlineLevel="0" collapsed="false">
      <c r="B13" s="10"/>
      <c r="C13" s="28"/>
      <c r="D13" s="29"/>
      <c r="E13" s="30" t="str">
        <f aca="false">IF(AND(F8="",E10="",E12=""),"",IF(OR(F8="",E10="",E12="",E9="Enter valid back stake",E11="Enter valid back odds"),"Fill in all boxes above",""))</f>
        <v/>
      </c>
      <c r="F13" s="30"/>
      <c r="G13" s="31"/>
      <c r="H13" s="28"/>
      <c r="I13" s="29"/>
      <c r="J13" s="30" t="str">
        <f aca="false">IF(AND(K8="",J10="",J12=""),"",IF(OR(K8="",J10="",J12="",J9="Enter valid back stake",J11="Enter valid back odds"),"Fill in all boxes above",""))</f>
        <v/>
      </c>
      <c r="K13" s="30"/>
      <c r="L13" s="31"/>
      <c r="M13" s="28"/>
      <c r="N13" s="29"/>
      <c r="O13" s="30" t="str">
        <f aca="false">IF(AND(P8="",O10="",O12=""),"",IF(OR(P8="",O10="",O12="",O9="Enter valid back stake",O11="Enter valid back odds"),"Fill in all boxes above",""))</f>
        <v/>
      </c>
      <c r="P13" s="30"/>
      <c r="Q13" s="31"/>
      <c r="R13" s="28"/>
      <c r="S13" s="29"/>
      <c r="T13" s="30" t="str">
        <f aca="false">IF(AND(U8="",T10="",T12=""),"",IF(OR(U8="",T10="",T12="",T9="Enter valid back stake",T11="Enter valid back odds"),"Fill in all boxes above",""))</f>
        <v/>
      </c>
      <c r="U13" s="30"/>
      <c r="V13" s="31"/>
      <c r="W13" s="11"/>
    </row>
    <row r="14" customFormat="false" ht="12.75" hidden="false" customHeight="true" outlineLevel="0" collapsed="false">
      <c r="B14" s="10"/>
      <c r="C14" s="13"/>
      <c r="D14" s="14"/>
      <c r="E14" s="14"/>
      <c r="F14" s="14"/>
      <c r="G14" s="15"/>
      <c r="H14" s="13"/>
      <c r="I14" s="14"/>
      <c r="J14" s="14"/>
      <c r="K14" s="14"/>
      <c r="L14" s="15"/>
      <c r="M14" s="13"/>
      <c r="N14" s="14"/>
      <c r="O14" s="14"/>
      <c r="P14" s="14"/>
      <c r="Q14" s="15"/>
      <c r="R14" s="13"/>
      <c r="S14" s="14"/>
      <c r="T14" s="14"/>
      <c r="U14" s="14"/>
      <c r="V14" s="15"/>
      <c r="W14" s="11"/>
    </row>
    <row r="15" customFormat="false" ht="23.25" hidden="false" customHeight="true" outlineLevel="0" collapsed="false">
      <c r="B15" s="10"/>
      <c r="C15" s="17"/>
      <c r="D15" s="18" t="s">
        <v>19</v>
      </c>
      <c r="E15" s="19" t="s">
        <v>7</v>
      </c>
      <c r="F15" s="20"/>
      <c r="G15" s="21"/>
      <c r="H15" s="17"/>
      <c r="I15" s="18" t="s">
        <v>20</v>
      </c>
      <c r="J15" s="19" t="s">
        <v>7</v>
      </c>
      <c r="K15" s="20"/>
      <c r="L15" s="21"/>
      <c r="M15" s="17"/>
      <c r="N15" s="18" t="s">
        <v>21</v>
      </c>
      <c r="O15" s="19" t="s">
        <v>7</v>
      </c>
      <c r="P15" s="20"/>
      <c r="Q15" s="21"/>
      <c r="R15" s="17"/>
      <c r="S15" s="18" t="s">
        <v>22</v>
      </c>
      <c r="T15" s="19" t="s">
        <v>7</v>
      </c>
      <c r="U15" s="20"/>
      <c r="V15" s="21"/>
      <c r="W15" s="11"/>
    </row>
    <row r="16" customFormat="false" ht="13.9" hidden="false" customHeight="true" outlineLevel="0" collapsed="false">
      <c r="B16" s="10"/>
      <c r="C16" s="17"/>
      <c r="D16" s="22"/>
      <c r="E16" s="23" t="str">
        <f aca="false">IF(AND(F15&lt;&gt;"",ISNUMBER(F15)=0),"Enter valid back stake","")</f>
        <v/>
      </c>
      <c r="F16" s="23"/>
      <c r="G16" s="21"/>
      <c r="H16" s="17"/>
      <c r="I16" s="22"/>
      <c r="J16" s="23" t="str">
        <f aca="false">IF(AND(K15&lt;&gt;"",ISNUMBER(K15)=0),"Enter valid back stake","")</f>
        <v/>
      </c>
      <c r="K16" s="23"/>
      <c r="L16" s="21"/>
      <c r="M16" s="17"/>
      <c r="N16" s="22"/>
      <c r="O16" s="23" t="str">
        <f aca="false">IF(AND(P15&lt;&gt;"",ISNUMBER(P15)=0),"Enter valid back stake","")</f>
        <v/>
      </c>
      <c r="P16" s="23"/>
      <c r="Q16" s="21"/>
      <c r="R16" s="17"/>
      <c r="S16" s="22"/>
      <c r="T16" s="23" t="str">
        <f aca="false">IF(AND(U15&lt;&gt;"",ISNUMBER(U15)=0),"Enter valid back stake","")</f>
        <v/>
      </c>
      <c r="U16" s="23"/>
      <c r="V16" s="21"/>
      <c r="W16" s="11"/>
    </row>
    <row r="17" customFormat="false" ht="23.25" hidden="false" customHeight="true" outlineLevel="0" collapsed="false">
      <c r="B17" s="10"/>
      <c r="C17" s="17"/>
      <c r="D17" s="24" t="s">
        <v>23</v>
      </c>
      <c r="E17" s="26"/>
      <c r="F17" s="26"/>
      <c r="G17" s="21"/>
      <c r="H17" s="17"/>
      <c r="I17" s="24" t="s">
        <v>24</v>
      </c>
      <c r="J17" s="26"/>
      <c r="K17" s="26"/>
      <c r="L17" s="21"/>
      <c r="M17" s="17"/>
      <c r="N17" s="24" t="s">
        <v>25</v>
      </c>
      <c r="O17" s="26"/>
      <c r="P17" s="26"/>
      <c r="Q17" s="21"/>
      <c r="R17" s="17"/>
      <c r="S17" s="24" t="s">
        <v>26</v>
      </c>
      <c r="T17" s="26"/>
      <c r="U17" s="26"/>
      <c r="V17" s="21"/>
      <c r="W17" s="11"/>
    </row>
    <row r="18" customFormat="false" ht="13.9" hidden="false" customHeight="true" outlineLevel="0" collapsed="false">
      <c r="B18" s="10"/>
      <c r="C18" s="17"/>
      <c r="D18" s="22"/>
      <c r="E18" s="23" t="str">
        <f aca="false">IF(AND(E17&lt;&gt;"",ISNUMBER(E17)=0),"Enter valid back odds","")</f>
        <v/>
      </c>
      <c r="F18" s="23"/>
      <c r="G18" s="21"/>
      <c r="H18" s="17"/>
      <c r="I18" s="22"/>
      <c r="J18" s="23" t="str">
        <f aca="false">IF(AND(J17&lt;&gt;"",ISNUMBER(J17)=0),"Enter valid back odds","")</f>
        <v/>
      </c>
      <c r="K18" s="23"/>
      <c r="L18" s="21"/>
      <c r="M18" s="17"/>
      <c r="N18" s="22"/>
      <c r="O18" s="23" t="str">
        <f aca="false">IF(AND(O17&lt;&gt;"",ISNUMBER(O17)=0),"Enter valid back odds","")</f>
        <v/>
      </c>
      <c r="P18" s="23"/>
      <c r="Q18" s="21"/>
      <c r="R18" s="17"/>
      <c r="S18" s="22"/>
      <c r="T18" s="23" t="str">
        <f aca="false">IF(AND(T17&lt;&gt;"",ISNUMBER(T17)=0),"Enter valid back odds","")</f>
        <v/>
      </c>
      <c r="U18" s="23"/>
      <c r="V18" s="21"/>
      <c r="W18" s="11"/>
    </row>
    <row r="19" customFormat="false" ht="23.25" hidden="false" customHeight="true" outlineLevel="0" collapsed="false">
      <c r="B19" s="10"/>
      <c r="C19" s="17"/>
      <c r="D19" s="18" t="s">
        <v>18</v>
      </c>
      <c r="E19" s="27"/>
      <c r="F19" s="27"/>
      <c r="G19" s="21"/>
      <c r="H19" s="17"/>
      <c r="I19" s="18" t="s">
        <v>18</v>
      </c>
      <c r="J19" s="27"/>
      <c r="K19" s="27"/>
      <c r="L19" s="21"/>
      <c r="M19" s="17"/>
      <c r="N19" s="18" t="s">
        <v>18</v>
      </c>
      <c r="O19" s="27"/>
      <c r="P19" s="27"/>
      <c r="Q19" s="21"/>
      <c r="R19" s="17"/>
      <c r="S19" s="18" t="s">
        <v>18</v>
      </c>
      <c r="T19" s="27"/>
      <c r="U19" s="27"/>
      <c r="V19" s="21"/>
      <c r="W19" s="11"/>
    </row>
    <row r="20" customFormat="false" ht="18.6" hidden="false" customHeight="true" outlineLevel="0" collapsed="false">
      <c r="B20" s="10"/>
      <c r="C20" s="28"/>
      <c r="D20" s="29"/>
      <c r="E20" s="30" t="str">
        <f aca="false">IF(AND(F15="",E17="",E19=""),"",IF(OR(F15="",E17="",E19="",E16="Enter valid back stake",E18="Enter valid back odds"),"Fill in all boxes above",""))</f>
        <v/>
      </c>
      <c r="F20" s="30"/>
      <c r="G20" s="31"/>
      <c r="H20" s="28"/>
      <c r="I20" s="29"/>
      <c r="J20" s="30" t="str">
        <f aca="false">IF(AND(K15="",J17="",J19=""),"",IF(OR(K15="",J17="",J19="",J16="Enter valid back stake",J18="Enter valid back odds"),"Fill in all boxes above",""))</f>
        <v/>
      </c>
      <c r="K20" s="30"/>
      <c r="L20" s="31"/>
      <c r="M20" s="28"/>
      <c r="N20" s="29"/>
      <c r="O20" s="30" t="str">
        <f aca="false">IF(AND(P15="",O17="",O19=""),"",IF(OR(P15="",O17="",O19="",O16="Enter valid back stake",O18="Enter valid back odds"),"Fill in all boxes above",""))</f>
        <v/>
      </c>
      <c r="P20" s="30"/>
      <c r="Q20" s="31"/>
      <c r="R20" s="28"/>
      <c r="S20" s="29"/>
      <c r="T20" s="30" t="str">
        <f aca="false">IF(AND(U15="",T17="",T19=""),"",IF(OR(U15="",T17="",T19="",T16="Enter valid back stake",T18="Enter valid back odds"),"Fill in all boxes above",""))</f>
        <v/>
      </c>
      <c r="U20" s="30"/>
      <c r="V20" s="31"/>
      <c r="W20" s="11"/>
    </row>
    <row r="21" customFormat="false" ht="15" hidden="false" customHeight="false" outlineLevel="0" collapsed="false">
      <c r="B21" s="10"/>
      <c r="W21" s="11"/>
      <c r="AD21" s="0" t="s">
        <v>27</v>
      </c>
      <c r="AE21" s="0" t="e">
        <f aca="false">#REF!</f>
        <v>#REF!</v>
      </c>
    </row>
    <row r="22" customFormat="false" ht="30.4" hidden="false" customHeight="true" outlineLevel="0" collapsed="false">
      <c r="B22" s="10"/>
      <c r="C22" s="12" t="s">
        <v>28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1"/>
    </row>
    <row r="23" customFormat="false" ht="12.75" hidden="false" customHeight="true" outlineLevel="0" collapsed="false">
      <c r="B23" s="10"/>
      <c r="C23" s="32"/>
      <c r="D23" s="33"/>
      <c r="E23" s="33"/>
      <c r="F23" s="33"/>
      <c r="G23" s="34"/>
      <c r="H23" s="32"/>
      <c r="I23" s="33"/>
      <c r="J23" s="33"/>
      <c r="K23" s="33"/>
      <c r="L23" s="34"/>
      <c r="M23" s="32"/>
      <c r="N23" s="33"/>
      <c r="O23" s="33"/>
      <c r="P23" s="33"/>
      <c r="Q23" s="34"/>
      <c r="R23" s="32"/>
      <c r="S23" s="33"/>
      <c r="T23" s="33"/>
      <c r="U23" s="33"/>
      <c r="V23" s="34"/>
      <c r="W23" s="35"/>
      <c r="AD23" s="0" t="s">
        <v>29</v>
      </c>
      <c r="AE23" s="0" t="e">
        <f aca="false">IF(#REF!="","",E10-#REF!)</f>
        <v>#REF!</v>
      </c>
    </row>
    <row r="24" customFormat="false" ht="23.25" hidden="false" customHeight="true" outlineLevel="0" collapsed="false">
      <c r="A24" s="0" t="s">
        <v>30</v>
      </c>
      <c r="B24" s="10"/>
      <c r="C24" s="36"/>
      <c r="D24" s="37" t="s">
        <v>31</v>
      </c>
      <c r="E24" s="38" t="s">
        <v>7</v>
      </c>
      <c r="F24" s="39"/>
      <c r="G24" s="40"/>
      <c r="H24" s="36"/>
      <c r="I24" s="37" t="s">
        <v>32</v>
      </c>
      <c r="J24" s="38" t="s">
        <v>7</v>
      </c>
      <c r="K24" s="39"/>
      <c r="L24" s="40"/>
      <c r="M24" s="36"/>
      <c r="N24" s="37" t="s">
        <v>33</v>
      </c>
      <c r="O24" s="38" t="s">
        <v>7</v>
      </c>
      <c r="P24" s="39"/>
      <c r="Q24" s="40"/>
      <c r="R24" s="36"/>
      <c r="S24" s="37" t="s">
        <v>34</v>
      </c>
      <c r="T24" s="38" t="s">
        <v>7</v>
      </c>
      <c r="U24" s="39"/>
      <c r="V24" s="40"/>
      <c r="W24" s="11"/>
      <c r="AD24" s="0" t="s">
        <v>35</v>
      </c>
      <c r="AE24" s="5" t="e">
        <f aca="false">back_stake*(place_back_odds-1)-place_liability-place_part_lay_liability_1-place_part_lay_liability_2-place_part_lay_liability_3+ROUND(win_lay_stake,2)*(1-(win_lay_commission/100))+win_part_lay_stake_1*(1-(win_lay_commission/100))+win_part_lay_stake_2*(1-(win_lay_commission/100))+win_part_lay_stake_3*(1-(win_lay_commission/100))-back_stake</f>
        <v>#NAME?</v>
      </c>
      <c r="AF24" s="0" t="e">
        <f aca="false">IF(AE24&lt;1," -£"&amp;TEXT(-AE24,"#0.00")," £"&amp;TEXT(AE24,"#0.00"))</f>
        <v>#NAME?</v>
      </c>
    </row>
    <row r="25" customFormat="false" ht="13.9" hidden="false" customHeight="true" outlineLevel="0" collapsed="false">
      <c r="B25" s="10"/>
      <c r="C25" s="36"/>
      <c r="D25" s="41"/>
      <c r="E25" s="42" t="str">
        <f aca="false">IF(AND(F24&lt;&gt;"",ISNUMBER(F24)=0),"Enter valid lay stake","")</f>
        <v/>
      </c>
      <c r="F25" s="42"/>
      <c r="G25" s="40"/>
      <c r="H25" s="36"/>
      <c r="I25" s="41"/>
      <c r="J25" s="42" t="str">
        <f aca="false">IF(AND(K24&lt;&gt;"",ISNUMBER(K24)=0),"Enter valid lay stake","")</f>
        <v/>
      </c>
      <c r="K25" s="42"/>
      <c r="L25" s="40"/>
      <c r="M25" s="36"/>
      <c r="N25" s="41"/>
      <c r="O25" s="42" t="str">
        <f aca="false">IF(AND(P24&lt;&gt;"",ISNUMBER(P24)=0),"Enter valid lay stake","")</f>
        <v/>
      </c>
      <c r="P25" s="42"/>
      <c r="Q25" s="40"/>
      <c r="R25" s="36"/>
      <c r="S25" s="41"/>
      <c r="T25" s="42" t="str">
        <f aca="false">IF(AND(U24&lt;&gt;"",ISNUMBER(U24)=0),"Enter valid lay stake","")</f>
        <v/>
      </c>
      <c r="U25" s="42"/>
      <c r="V25" s="40"/>
      <c r="W25" s="11"/>
      <c r="AE25" s="5"/>
    </row>
    <row r="26" customFormat="false" ht="23.25" hidden="false" customHeight="true" outlineLevel="0" collapsed="false">
      <c r="B26" s="10"/>
      <c r="C26" s="36"/>
      <c r="D26" s="43" t="s">
        <v>36</v>
      </c>
      <c r="E26" s="44"/>
      <c r="F26" s="44"/>
      <c r="G26" s="40"/>
      <c r="H26" s="36"/>
      <c r="I26" s="43" t="s">
        <v>37</v>
      </c>
      <c r="J26" s="44"/>
      <c r="K26" s="44"/>
      <c r="L26" s="40"/>
      <c r="M26" s="36"/>
      <c r="N26" s="43" t="s">
        <v>38</v>
      </c>
      <c r="O26" s="44"/>
      <c r="P26" s="44"/>
      <c r="Q26" s="40"/>
      <c r="R26" s="36"/>
      <c r="S26" s="43" t="s">
        <v>39</v>
      </c>
      <c r="T26" s="44"/>
      <c r="U26" s="44"/>
      <c r="V26" s="40"/>
      <c r="W26" s="11"/>
      <c r="AE26" s="5"/>
    </row>
    <row r="27" customFormat="false" ht="12.75" hidden="false" customHeight="true" outlineLevel="0" collapsed="false">
      <c r="B27" s="10"/>
      <c r="C27" s="36"/>
      <c r="D27" s="41"/>
      <c r="E27" s="42" t="str">
        <f aca="false">IF(AND(E26&lt;&gt;"",ISNUMBER(E26)=0),"Enter valid lay odds","")</f>
        <v/>
      </c>
      <c r="F27" s="42"/>
      <c r="G27" s="40"/>
      <c r="H27" s="36"/>
      <c r="I27" s="41"/>
      <c r="J27" s="42" t="str">
        <f aca="false">IF(AND(J26&lt;&gt;"",ISNUMBER(J26)=0),"Enter valid lay odds","")</f>
        <v/>
      </c>
      <c r="K27" s="42"/>
      <c r="L27" s="40"/>
      <c r="M27" s="36"/>
      <c r="N27" s="41"/>
      <c r="O27" s="42" t="str">
        <f aca="false">IF(AND(O26&lt;&gt;"",ISNUMBER(O26)=0),"Enter valid lay odds","")</f>
        <v/>
      </c>
      <c r="P27" s="42"/>
      <c r="Q27" s="40"/>
      <c r="R27" s="36"/>
      <c r="S27" s="41"/>
      <c r="T27" s="42" t="str">
        <f aca="false">IF(AND(T26&lt;&gt;"",ISNUMBER(T26)=0),"Enter valid lay odds","")</f>
        <v/>
      </c>
      <c r="U27" s="42"/>
      <c r="V27" s="40"/>
      <c r="W27" s="11"/>
      <c r="AE27" s="5"/>
    </row>
    <row r="28" customFormat="false" ht="12.75" hidden="false" customHeight="true" outlineLevel="0" collapsed="false">
      <c r="B28" s="10"/>
      <c r="C28" s="45"/>
      <c r="D28" s="46"/>
      <c r="E28" s="47" t="str">
        <f aca="false">IF(AND(F24="",E26=""),"",IF(OR(F24="",E26="",E25="Enter valid lay stake",E27="Enter valid lay odds"),"Fill in all boxes above",""))</f>
        <v/>
      </c>
      <c r="F28" s="47"/>
      <c r="G28" s="48"/>
      <c r="H28" s="45"/>
      <c r="I28" s="46"/>
      <c r="J28" s="47" t="str">
        <f aca="false">IF(AND(K24="",J26=""),"",IF(OR(K24="",J26="",J25="Enter valid lay stake",J27="Enter valid lay odds"),"Fill in all boxes above",""))</f>
        <v/>
      </c>
      <c r="K28" s="47"/>
      <c r="L28" s="48"/>
      <c r="M28" s="45"/>
      <c r="N28" s="46"/>
      <c r="O28" s="47" t="str">
        <f aca="false">IF(AND(P24="",O26=""),"",IF(OR(P24="",O26="",O25="Enter valid lay stake",O27="Enter valid lay odds"),"Fill in all boxes above",""))</f>
        <v/>
      </c>
      <c r="P28" s="47"/>
      <c r="Q28" s="48"/>
      <c r="R28" s="45"/>
      <c r="S28" s="46"/>
      <c r="T28" s="47" t="str">
        <f aca="false">IF(AND(U24="",T26=""),"",IF(OR(U24="",T26="",T25="Enter valid lay stake",T27="Enter valid lay odds"),"Fill in all boxes above",""))</f>
        <v/>
      </c>
      <c r="U28" s="47"/>
      <c r="V28" s="48"/>
      <c r="W28" s="11"/>
      <c r="AE28" s="5"/>
    </row>
    <row r="29" customFormat="false" ht="12.75" hidden="false" customHeight="true" outlineLevel="0" collapsed="false">
      <c r="B29" s="10"/>
      <c r="C29" s="32"/>
      <c r="D29" s="33"/>
      <c r="E29" s="33"/>
      <c r="F29" s="33"/>
      <c r="G29" s="34"/>
      <c r="H29" s="32"/>
      <c r="I29" s="33"/>
      <c r="J29" s="33"/>
      <c r="K29" s="33"/>
      <c r="L29" s="34"/>
      <c r="M29" s="32"/>
      <c r="N29" s="33"/>
      <c r="O29" s="33"/>
      <c r="P29" s="33"/>
      <c r="Q29" s="34"/>
      <c r="R29" s="32"/>
      <c r="S29" s="33"/>
      <c r="T29" s="33"/>
      <c r="U29" s="33"/>
      <c r="V29" s="34"/>
      <c r="W29" s="11"/>
      <c r="AE29" s="5"/>
    </row>
    <row r="30" customFormat="false" ht="23.25" hidden="false" customHeight="true" outlineLevel="0" collapsed="false">
      <c r="B30" s="10"/>
      <c r="C30" s="36"/>
      <c r="D30" s="37" t="s">
        <v>40</v>
      </c>
      <c r="E30" s="38" t="s">
        <v>7</v>
      </c>
      <c r="F30" s="39"/>
      <c r="G30" s="40"/>
      <c r="H30" s="36"/>
      <c r="I30" s="37" t="s">
        <v>41</v>
      </c>
      <c r="J30" s="38" t="s">
        <v>7</v>
      </c>
      <c r="K30" s="39"/>
      <c r="L30" s="40"/>
      <c r="M30" s="36"/>
      <c r="N30" s="37" t="s">
        <v>42</v>
      </c>
      <c r="O30" s="38" t="s">
        <v>7</v>
      </c>
      <c r="P30" s="39"/>
      <c r="Q30" s="40"/>
      <c r="R30" s="36"/>
      <c r="S30" s="37" t="s">
        <v>43</v>
      </c>
      <c r="T30" s="38" t="s">
        <v>7</v>
      </c>
      <c r="U30" s="39"/>
      <c r="V30" s="40"/>
      <c r="W30" s="11"/>
      <c r="AE30" s="5"/>
    </row>
    <row r="31" customFormat="false" ht="13.9" hidden="false" customHeight="true" outlineLevel="0" collapsed="false">
      <c r="B31" s="10"/>
      <c r="C31" s="36"/>
      <c r="D31" s="41"/>
      <c r="E31" s="42" t="str">
        <f aca="false">IF(AND(F30&lt;&gt;"",ISNUMBER(F30)=0),"Enter valid lay stake","")</f>
        <v/>
      </c>
      <c r="F31" s="42"/>
      <c r="G31" s="40"/>
      <c r="H31" s="36"/>
      <c r="I31" s="41"/>
      <c r="J31" s="42" t="str">
        <f aca="false">IF(AND(K30&lt;&gt;"",ISNUMBER(K30)=0),"Enter valid lay stake","")</f>
        <v/>
      </c>
      <c r="K31" s="42"/>
      <c r="L31" s="40"/>
      <c r="M31" s="36"/>
      <c r="N31" s="41"/>
      <c r="O31" s="42" t="str">
        <f aca="false">IF(AND(P30&lt;&gt;"",ISNUMBER(P30)=0),"Enter valid lay stake","")</f>
        <v/>
      </c>
      <c r="P31" s="42"/>
      <c r="Q31" s="40"/>
      <c r="R31" s="36"/>
      <c r="S31" s="41"/>
      <c r="T31" s="42" t="str">
        <f aca="false">IF(AND(U30&lt;&gt;"",ISNUMBER(U30)=0),"Enter valid lay stake","")</f>
        <v/>
      </c>
      <c r="U31" s="42"/>
      <c r="V31" s="40"/>
      <c r="W31" s="11"/>
      <c r="AE31" s="5"/>
    </row>
    <row r="32" customFormat="false" ht="23.25" hidden="false" customHeight="true" outlineLevel="0" collapsed="false">
      <c r="B32" s="10"/>
      <c r="C32" s="36"/>
      <c r="D32" s="43" t="s">
        <v>44</v>
      </c>
      <c r="E32" s="44"/>
      <c r="F32" s="44"/>
      <c r="G32" s="40"/>
      <c r="H32" s="36"/>
      <c r="I32" s="43" t="s">
        <v>45</v>
      </c>
      <c r="J32" s="44"/>
      <c r="K32" s="44"/>
      <c r="L32" s="40"/>
      <c r="M32" s="36"/>
      <c r="N32" s="43" t="s">
        <v>46</v>
      </c>
      <c r="O32" s="44"/>
      <c r="P32" s="44"/>
      <c r="Q32" s="40"/>
      <c r="R32" s="36"/>
      <c r="S32" s="43" t="s">
        <v>47</v>
      </c>
      <c r="T32" s="44"/>
      <c r="U32" s="44"/>
      <c r="V32" s="40"/>
      <c r="W32" s="11"/>
      <c r="AE32" s="5"/>
    </row>
    <row r="33" customFormat="false" ht="12.75" hidden="false" customHeight="true" outlineLevel="0" collapsed="false">
      <c r="B33" s="10"/>
      <c r="C33" s="36"/>
      <c r="D33" s="41"/>
      <c r="E33" s="42" t="str">
        <f aca="false">IF(AND(E32&lt;&gt;"",ISNUMBER(E32)=0),"Enter valid lay odds","")</f>
        <v/>
      </c>
      <c r="F33" s="42"/>
      <c r="G33" s="40"/>
      <c r="H33" s="36"/>
      <c r="I33" s="41"/>
      <c r="J33" s="42" t="str">
        <f aca="false">IF(AND(J32&lt;&gt;"",ISNUMBER(J32)=0),"Enter valid lay odds","")</f>
        <v/>
      </c>
      <c r="K33" s="42"/>
      <c r="L33" s="40"/>
      <c r="M33" s="36"/>
      <c r="N33" s="41"/>
      <c r="O33" s="42" t="str">
        <f aca="false">IF(AND(O32&lt;&gt;"",ISNUMBER(O32)=0),"Enter valid lay odds","")</f>
        <v/>
      </c>
      <c r="P33" s="42"/>
      <c r="Q33" s="40"/>
      <c r="R33" s="36"/>
      <c r="S33" s="41"/>
      <c r="T33" s="42" t="str">
        <f aca="false">IF(AND(T32&lt;&gt;"",ISNUMBER(T32)=0),"Enter valid lay odds","")</f>
        <v/>
      </c>
      <c r="U33" s="42"/>
      <c r="V33" s="40"/>
      <c r="W33" s="11"/>
      <c r="AE33" s="5"/>
    </row>
    <row r="34" customFormat="false" ht="12.75" hidden="false" customHeight="true" outlineLevel="0" collapsed="false">
      <c r="B34" s="10"/>
      <c r="C34" s="45"/>
      <c r="D34" s="46"/>
      <c r="E34" s="47" t="str">
        <f aca="false">IF(AND(F30="",E32=""),"",IF(OR(F30="",E32="",E31="Enter valid lay stake",E33="Enter valid lay odds"),"Fill in all boxes above",""))</f>
        <v/>
      </c>
      <c r="F34" s="47"/>
      <c r="G34" s="48"/>
      <c r="H34" s="45"/>
      <c r="I34" s="46"/>
      <c r="J34" s="47" t="str">
        <f aca="false">IF(AND(K30="",J32=""),"",IF(OR(K30="",J32="",J31="Enter valid lay stake",J33="Enter valid lay odds"),"Fill in all boxes above",""))</f>
        <v/>
      </c>
      <c r="K34" s="47"/>
      <c r="L34" s="48"/>
      <c r="M34" s="45"/>
      <c r="N34" s="46"/>
      <c r="O34" s="47" t="str">
        <f aca="false">IF(AND(P30="",O32=""),"",IF(OR(P30="",O32="",O31="Enter valid lay stake",O33="Enter valid lay odds"),"Fill in all boxes above",""))</f>
        <v/>
      </c>
      <c r="P34" s="47"/>
      <c r="Q34" s="48"/>
      <c r="R34" s="45"/>
      <c r="S34" s="46"/>
      <c r="T34" s="47" t="str">
        <f aca="false">IF(AND(U30="",T32=""),"",IF(OR(U30="",T32="",T31="Enter valid lay stake",T33="Enter valid lay odds"),"Fill in all boxes above",""))</f>
        <v/>
      </c>
      <c r="U34" s="47"/>
      <c r="V34" s="48"/>
      <c r="W34" s="11"/>
      <c r="AE34" s="5"/>
    </row>
    <row r="35" customFormat="false" ht="15" hidden="false" customHeight="false" outlineLevel="0" collapsed="false">
      <c r="B35" s="10"/>
      <c r="W35" s="11"/>
      <c r="AD35" s="0" t="s">
        <v>48</v>
      </c>
      <c r="AE35" s="16" t="n">
        <f aca="false">$L$54</f>
        <v>0</v>
      </c>
    </row>
    <row r="36" customFormat="false" ht="12.75" hidden="false" customHeight="true" outlineLevel="0" collapsed="false">
      <c r="B36" s="10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1"/>
      <c r="W36" s="11"/>
      <c r="AE36" s="16"/>
    </row>
    <row r="37" customFormat="false" ht="12.75" hidden="false" customHeight="true" outlineLevel="0" collapsed="false">
      <c r="B37" s="10"/>
      <c r="C37" s="52"/>
      <c r="D37" s="53" t="s">
        <v>49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11"/>
      <c r="AE37" s="16"/>
    </row>
    <row r="38" customFormat="false" ht="12.75" hidden="false" customHeight="true" outlineLevel="0" collapsed="false">
      <c r="B38" s="10"/>
      <c r="C38" s="52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4"/>
      <c r="W38" s="11"/>
      <c r="AE38" s="16"/>
    </row>
    <row r="39" customFormat="false" ht="12.75" hidden="false" customHeight="true" outlineLevel="0" collapsed="false">
      <c r="B39" s="10"/>
      <c r="C39" s="52"/>
      <c r="D39" s="56" t="str">
        <f aca="false">IFERROR(Calculations!B77,"")</f>
        <v/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4"/>
      <c r="W39" s="11"/>
      <c r="AE39" s="16"/>
    </row>
    <row r="40" customFormat="false" ht="12.75" hidden="false" customHeight="true" outlineLevel="0" collapsed="false">
      <c r="B40" s="10"/>
      <c r="C40" s="52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4"/>
      <c r="W40" s="11"/>
      <c r="AE40" s="16"/>
    </row>
    <row r="41" customFormat="false" ht="12.75" hidden="false" customHeight="true" outlineLevel="0" collapsed="false">
      <c r="B41" s="10"/>
      <c r="C41" s="52"/>
      <c r="D41" s="56" t="str">
        <f aca="false">IF(D39="","",Calculations!B78)</f>
        <v/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4"/>
      <c r="W41" s="11"/>
      <c r="AE41" s="16"/>
    </row>
    <row r="42" customFormat="false" ht="12.75" hidden="false" customHeight="true" outlineLevel="0" collapsed="false">
      <c r="B42" s="10"/>
      <c r="C42" s="52"/>
      <c r="D42" s="57"/>
      <c r="E42" s="58"/>
      <c r="F42" s="57"/>
      <c r="G42" s="57"/>
      <c r="H42" s="59"/>
      <c r="I42" s="57"/>
      <c r="J42" s="60"/>
      <c r="K42" s="61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4"/>
      <c r="W42" s="11"/>
      <c r="AE42" s="16"/>
    </row>
    <row r="43" customFormat="false" ht="12.75" hidden="false" customHeight="true" outlineLevel="0" collapsed="false">
      <c r="B43" s="10"/>
      <c r="C43" s="52"/>
      <c r="D43" s="62" t="str">
        <f aca="false">IFERROR(Calculations!B79,"")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54"/>
      <c r="W43" s="11"/>
      <c r="AE43" s="16"/>
    </row>
    <row r="44" customFormat="false" ht="12.75" hidden="false" customHeight="true" outlineLevel="0" collapsed="false">
      <c r="B44" s="10"/>
      <c r="C44" s="52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4"/>
      <c r="W44" s="11"/>
      <c r="AE44" s="16"/>
    </row>
    <row r="45" customFormat="false" ht="12.75" hidden="false" customHeight="true" outlineLevel="0" collapsed="false">
      <c r="B45" s="10"/>
      <c r="C45" s="52"/>
      <c r="D45" s="63" t="str">
        <f aca="false">IFERROR(Calculations!B82,"")</f>
        <v/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54"/>
      <c r="W45" s="11"/>
      <c r="AE45" s="16"/>
    </row>
    <row r="46" customFormat="false" ht="12.75" hidden="false" customHeight="true" outlineLevel="0" collapsed="false">
      <c r="B46" s="10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6"/>
      <c r="W46" s="11"/>
      <c r="AE46" s="16"/>
    </row>
    <row r="47" customFormat="false" ht="15" hidden="false" customHeight="false" outlineLevel="0" collapsed="false">
      <c r="B47" s="10"/>
      <c r="W47" s="11"/>
      <c r="AE47" s="16"/>
    </row>
    <row r="48" customFormat="false" ht="12.75" hidden="false" customHeight="true" outlineLevel="0" collapsed="false">
      <c r="B48" s="10"/>
      <c r="C48" s="13"/>
      <c r="D48" s="14"/>
      <c r="E48" s="14"/>
      <c r="F48" s="14"/>
      <c r="G48" s="14"/>
      <c r="H48" s="14"/>
      <c r="I48" s="14"/>
      <c r="J48" s="14"/>
      <c r="K48" s="14"/>
      <c r="L48" s="15"/>
      <c r="M48" s="32"/>
      <c r="N48" s="33"/>
      <c r="O48" s="33"/>
      <c r="P48" s="33"/>
      <c r="Q48" s="33"/>
      <c r="R48" s="33"/>
      <c r="S48" s="33"/>
      <c r="T48" s="33"/>
      <c r="U48" s="33"/>
      <c r="V48" s="34"/>
      <c r="W48" s="11"/>
      <c r="AE48" s="16"/>
    </row>
    <row r="49" customFormat="false" ht="23.25" hidden="false" customHeight="true" outlineLevel="0" collapsed="false">
      <c r="B49" s="10"/>
      <c r="C49" s="17"/>
      <c r="D49" s="22"/>
      <c r="E49" s="67" t="s">
        <v>50</v>
      </c>
      <c r="F49" s="22"/>
      <c r="G49" s="22"/>
      <c r="H49" s="22"/>
      <c r="I49" s="22"/>
      <c r="J49" s="68"/>
      <c r="K49" s="68"/>
      <c r="L49" s="21"/>
      <c r="M49" s="36"/>
      <c r="N49" s="41"/>
      <c r="O49" s="69" t="s">
        <v>51</v>
      </c>
      <c r="P49" s="41"/>
      <c r="Q49" s="41"/>
      <c r="R49" s="41"/>
      <c r="S49" s="41"/>
      <c r="T49" s="44"/>
      <c r="U49" s="44"/>
      <c r="V49" s="40"/>
      <c r="W49" s="11"/>
      <c r="AE49" s="16"/>
    </row>
    <row r="50" customFormat="false" ht="12.75" hidden="false" customHeight="true" outlineLevel="0" collapsed="false">
      <c r="B50" s="10"/>
      <c r="C50" s="28"/>
      <c r="D50" s="29"/>
      <c r="E50" s="29"/>
      <c r="F50" s="29"/>
      <c r="G50" s="29"/>
      <c r="H50" s="29"/>
      <c r="I50" s="29"/>
      <c r="J50" s="30" t="str">
        <f aca="false">IFERROR(IF(AND(OR(J49="",ISNUMBER(J49)=0),Calculations!B62="over laid"),"Enter back odds",""),"")</f>
        <v/>
      </c>
      <c r="K50" s="30"/>
      <c r="L50" s="31"/>
      <c r="M50" s="45"/>
      <c r="N50" s="46"/>
      <c r="O50" s="46"/>
      <c r="P50" s="46"/>
      <c r="Q50" s="46"/>
      <c r="R50" s="46"/>
      <c r="S50" s="46"/>
      <c r="T50" s="47" t="str">
        <f aca="false">IFERROR(IF(AND(OR(T49="",ISNUMBER(T49)=0),Calculations!B62="under laid"),"Enter lay odds",""),"")</f>
        <v/>
      </c>
      <c r="U50" s="47"/>
      <c r="V50" s="48"/>
      <c r="W50" s="11"/>
      <c r="AE50" s="16"/>
    </row>
    <row r="51" customFormat="false" ht="15" hidden="false" customHeight="false" outlineLevel="0" collapsed="false">
      <c r="B51" s="10"/>
      <c r="W51" s="11"/>
      <c r="AE51" s="16"/>
    </row>
    <row r="52" customFormat="false" ht="27.75" hidden="false" customHeight="true" outlineLevel="0" collapsed="false">
      <c r="B52" s="10"/>
      <c r="C52" s="12" t="s">
        <v>52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1"/>
    </row>
    <row r="53" customFormat="false" ht="13.35" hidden="false" customHeight="true" outlineLevel="0" collapsed="false">
      <c r="B53" s="10"/>
      <c r="W53" s="11"/>
    </row>
    <row r="54" customFormat="false" ht="15" hidden="false" customHeight="false" outlineLevel="0" collapsed="false">
      <c r="B54" s="10"/>
      <c r="C54" s="70" t="str">
        <f aca="false">IFERROR(Calculations!B89,"")</f>
        <v/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11"/>
    </row>
    <row r="55" customFormat="false" ht="8.25" hidden="false" customHeight="true" outlineLevel="0" collapsed="false">
      <c r="B55" s="10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11"/>
    </row>
    <row r="56" customFormat="false" ht="13.9" hidden="false" customHeight="true" outlineLevel="0" collapsed="false">
      <c r="B56" s="10"/>
      <c r="C56" s="70" t="str">
        <f aca="false">IFERROR(Calculations!B90,"")</f>
        <v/>
      </c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11"/>
    </row>
    <row r="57" customFormat="false" ht="8.25" hidden="false" customHeight="true" outlineLevel="0" collapsed="false">
      <c r="B57" s="10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W57" s="11"/>
    </row>
    <row r="58" customFormat="false" ht="13.9" hidden="false" customHeight="true" outlineLevel="0" collapsed="false">
      <c r="B58" s="10"/>
      <c r="C58" s="70" t="str">
        <f aca="false">IFERROR(Calculations!B91,"")</f>
        <v/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11"/>
    </row>
    <row r="59" customFormat="false" ht="14.1" hidden="false" customHeight="true" outlineLevel="0" collapsed="false">
      <c r="B59" s="73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5"/>
    </row>
    <row r="60" customFormat="false" ht="15" hidden="false" customHeight="false" outlineLevel="0" collapsed="false"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AE60" s="5"/>
    </row>
    <row r="61" customFormat="false" ht="27.75" hidden="false" customHeight="true" outlineLevel="0" collapsed="false">
      <c r="B61" s="77"/>
      <c r="C61" s="12" t="s">
        <v>53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78"/>
    </row>
    <row r="62" customFormat="false" ht="15" hidden="false" customHeight="false" outlineLevel="0" collapsed="false"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</row>
    <row r="63" customFormat="false" ht="15" hidden="false" customHeight="false" outlineLevel="0" collapsed="false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</row>
    <row r="64" customFormat="false" ht="17.25" hidden="false" customHeight="false" outlineLevel="0" collapsed="false">
      <c r="B64" s="81" t="s">
        <v>54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 t="s">
        <v>55</v>
      </c>
      <c r="N64" s="81"/>
      <c r="O64" s="81"/>
      <c r="P64" s="81"/>
      <c r="Q64" s="81"/>
      <c r="R64" s="81"/>
      <c r="S64" s="81"/>
      <c r="T64" s="81"/>
      <c r="U64" s="81"/>
      <c r="V64" s="81"/>
      <c r="W64" s="81"/>
    </row>
    <row r="65" customFormat="false" ht="15" hidden="false" customHeight="false" outlineLevel="0" collapsed="false">
      <c r="B65" s="77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AE65" s="5"/>
    </row>
    <row r="66" customFormat="false" ht="15" hidden="false" customHeight="false" outlineLevel="0" collapsed="false">
      <c r="B66" s="77"/>
      <c r="F66" s="83" t="s">
        <v>56</v>
      </c>
      <c r="G66" s="83"/>
      <c r="I66" s="84" t="n">
        <f aca="false">Calculations!B94</f>
        <v>-0</v>
      </c>
      <c r="L66" s="78"/>
      <c r="M66" s="77"/>
      <c r="P66" s="83" t="s">
        <v>57</v>
      </c>
      <c r="Q66" s="83"/>
      <c r="S66" s="84" t="n">
        <f aca="false">Calculations!C94</f>
        <v>0</v>
      </c>
      <c r="W66" s="78"/>
      <c r="AE66" s="5"/>
    </row>
    <row r="67" customFormat="false" ht="15" hidden="false" customHeight="false" outlineLevel="0" collapsed="false">
      <c r="B67" s="77"/>
      <c r="F67" s="83" t="s">
        <v>58</v>
      </c>
      <c r="G67" s="83"/>
      <c r="I67" s="84" t="n">
        <f aca="false">Calculations!B95</f>
        <v>-0</v>
      </c>
      <c r="L67" s="78"/>
      <c r="M67" s="77"/>
      <c r="P67" s="83" t="s">
        <v>59</v>
      </c>
      <c r="Q67" s="83"/>
      <c r="S67" s="84" t="n">
        <f aca="false">Calculations!C95</f>
        <v>0</v>
      </c>
      <c r="W67" s="78"/>
    </row>
    <row r="68" customFormat="false" ht="15" hidden="false" customHeight="false" outlineLevel="0" collapsed="false">
      <c r="B68" s="77"/>
      <c r="F68" s="83" t="s">
        <v>60</v>
      </c>
      <c r="G68" s="83"/>
      <c r="I68" s="84" t="n">
        <f aca="false">Calculations!B96</f>
        <v>0</v>
      </c>
      <c r="L68" s="78"/>
      <c r="M68" s="77"/>
      <c r="P68" s="83" t="s">
        <v>61</v>
      </c>
      <c r="Q68" s="83"/>
      <c r="S68" s="84" t="n">
        <f aca="false">Calculations!C96</f>
        <v>0</v>
      </c>
      <c r="W68" s="78"/>
    </row>
    <row r="69" customFormat="false" ht="15" hidden="false" customHeight="false" outlineLevel="0" collapsed="false">
      <c r="B69" s="77"/>
      <c r="F69" s="83" t="s">
        <v>62</v>
      </c>
      <c r="G69" s="83"/>
      <c r="I69" s="84" t="n">
        <f aca="false">Calculations!B97</f>
        <v>0</v>
      </c>
      <c r="L69" s="78"/>
      <c r="M69" s="77"/>
      <c r="P69" s="83" t="s">
        <v>63</v>
      </c>
      <c r="Q69" s="83"/>
      <c r="S69" s="84" t="n">
        <f aca="false">Calculations!C97</f>
        <v>0</v>
      </c>
      <c r="W69" s="78"/>
    </row>
    <row r="70" customFormat="false" ht="15" hidden="false" customHeight="false" outlineLevel="0" collapsed="false">
      <c r="B70" s="77"/>
      <c r="F70" s="83" t="s">
        <v>64</v>
      </c>
      <c r="G70" s="83"/>
      <c r="I70" s="84" t="n">
        <f aca="false">Calculations!B98</f>
        <v>0</v>
      </c>
      <c r="L70" s="78"/>
      <c r="M70" s="77"/>
      <c r="P70" s="83" t="s">
        <v>65</v>
      </c>
      <c r="Q70" s="83"/>
      <c r="S70" s="84" t="n">
        <f aca="false">Calculations!C98</f>
        <v>0</v>
      </c>
      <c r="V70" s="85"/>
      <c r="W70" s="78"/>
      <c r="AE70" s="5"/>
    </row>
    <row r="71" customFormat="false" ht="15" hidden="false" customHeight="false" outlineLevel="0" collapsed="false">
      <c r="B71" s="77"/>
      <c r="F71" s="83" t="s">
        <v>66</v>
      </c>
      <c r="G71" s="83"/>
      <c r="I71" s="84" t="n">
        <f aca="false">Calculations!B99</f>
        <v>0</v>
      </c>
      <c r="L71" s="78"/>
      <c r="M71" s="77"/>
      <c r="P71" s="83" t="s">
        <v>67</v>
      </c>
      <c r="Q71" s="83"/>
      <c r="S71" s="84" t="n">
        <f aca="false">Calculations!C99</f>
        <v>0</v>
      </c>
      <c r="W71" s="78"/>
      <c r="AE71" s="5"/>
    </row>
    <row r="72" customFormat="false" ht="15" hidden="false" customHeight="false" outlineLevel="0" collapsed="false">
      <c r="B72" s="77"/>
      <c r="F72" s="83" t="s">
        <v>68</v>
      </c>
      <c r="G72" s="83"/>
      <c r="I72" s="84" t="n">
        <f aca="false">Calculations!B100</f>
        <v>0</v>
      </c>
      <c r="L72" s="78"/>
      <c r="M72" s="77"/>
      <c r="P72" s="83" t="s">
        <v>69</v>
      </c>
      <c r="Q72" s="83"/>
      <c r="S72" s="84" t="n">
        <f aca="false">Calculations!C100</f>
        <v>0</v>
      </c>
      <c r="W72" s="78"/>
    </row>
    <row r="73" customFormat="false" ht="15" hidden="false" customHeight="false" outlineLevel="0" collapsed="false">
      <c r="B73" s="77"/>
      <c r="F73" s="83" t="s">
        <v>70</v>
      </c>
      <c r="G73" s="83"/>
      <c r="I73" s="84" t="n">
        <f aca="false">Calculations!B101</f>
        <v>0</v>
      </c>
      <c r="L73" s="78"/>
      <c r="M73" s="77"/>
      <c r="P73" s="83" t="s">
        <v>71</v>
      </c>
      <c r="Q73" s="83"/>
      <c r="S73" s="84" t="n">
        <f aca="false">Calculations!C101</f>
        <v>0</v>
      </c>
      <c r="W73" s="78"/>
    </row>
    <row r="74" customFormat="false" ht="15" hidden="false" customHeight="false" outlineLevel="0" collapsed="false">
      <c r="B74" s="77"/>
      <c r="F74" s="83" t="s">
        <v>72</v>
      </c>
      <c r="G74" s="83"/>
      <c r="H74" s="83"/>
      <c r="I74" s="84" t="n">
        <f aca="false">Calculations!B102</f>
        <v>0</v>
      </c>
      <c r="L74" s="78"/>
      <c r="M74" s="77"/>
      <c r="P74" s="83" t="s">
        <v>73</v>
      </c>
      <c r="Q74" s="83"/>
      <c r="R74" s="83"/>
      <c r="S74" s="84" t="n">
        <f aca="false">Calculations!C102</f>
        <v>0</v>
      </c>
      <c r="W74" s="78"/>
    </row>
    <row r="75" customFormat="false" ht="15" hidden="false" customHeight="false" outlineLevel="0" collapsed="false">
      <c r="B75" s="77"/>
      <c r="F75" s="86" t="s">
        <v>74</v>
      </c>
      <c r="G75" s="86"/>
      <c r="H75" s="87"/>
      <c r="I75" s="88" t="n">
        <f aca="false">SUM(I66:I74)</f>
        <v>0</v>
      </c>
      <c r="L75" s="78"/>
      <c r="M75" s="77"/>
      <c r="P75" s="86" t="s">
        <v>75</v>
      </c>
      <c r="Q75" s="86"/>
      <c r="R75" s="89"/>
      <c r="S75" s="88" t="n">
        <f aca="false">SUM(S66:S74)</f>
        <v>0</v>
      </c>
      <c r="W75" s="78"/>
    </row>
    <row r="76" customFormat="false" ht="15" hidden="false" customHeight="false" outlineLevel="0" collapsed="false">
      <c r="B76" s="77"/>
      <c r="M76" s="77"/>
      <c r="W76" s="78"/>
      <c r="AE76" s="5"/>
    </row>
    <row r="77" customFormat="false" ht="15" hidden="false" customHeight="false" outlineLevel="0" collapsed="false">
      <c r="B77" s="77"/>
      <c r="F77" s="83" t="s">
        <v>76</v>
      </c>
      <c r="G77" s="83"/>
      <c r="I77" s="84" t="n">
        <f aca="false">Calculations!B104</f>
        <v>0</v>
      </c>
      <c r="M77" s="77"/>
      <c r="P77" s="83" t="s">
        <v>77</v>
      </c>
      <c r="Q77" s="83"/>
      <c r="S77" s="84" t="n">
        <f aca="false">Calculations!C104</f>
        <v>0</v>
      </c>
      <c r="W77" s="78"/>
      <c r="AE77" s="5"/>
    </row>
    <row r="78" customFormat="false" ht="15" hidden="false" customHeight="false" outlineLevel="0" collapsed="false">
      <c r="B78" s="77"/>
      <c r="F78" s="83" t="s">
        <v>78</v>
      </c>
      <c r="G78" s="83"/>
      <c r="I78" s="84" t="n">
        <f aca="false">Calculations!B105</f>
        <v>0</v>
      </c>
      <c r="M78" s="77"/>
      <c r="P78" s="83" t="s">
        <v>79</v>
      </c>
      <c r="Q78" s="83"/>
      <c r="S78" s="84" t="n">
        <f aca="false">Calculations!C105</f>
        <v>0</v>
      </c>
      <c r="W78" s="78"/>
      <c r="AE78" s="5"/>
    </row>
    <row r="79" customFormat="false" ht="15" hidden="false" customHeight="false" outlineLevel="0" collapsed="false">
      <c r="B79" s="77"/>
      <c r="F79" s="83" t="s">
        <v>80</v>
      </c>
      <c r="G79" s="83"/>
      <c r="I79" s="84" t="n">
        <f aca="false">Calculations!B106</f>
        <v>0</v>
      </c>
      <c r="M79" s="77"/>
      <c r="P79" s="83" t="s">
        <v>81</v>
      </c>
      <c r="Q79" s="83"/>
      <c r="S79" s="84" t="n">
        <f aca="false">Calculations!C106</f>
        <v>0</v>
      </c>
      <c r="W79" s="78"/>
      <c r="AE79" s="5"/>
    </row>
    <row r="80" customFormat="false" ht="15" hidden="false" customHeight="false" outlineLevel="0" collapsed="false">
      <c r="B80" s="77"/>
      <c r="F80" s="83" t="s">
        <v>82</v>
      </c>
      <c r="G80" s="83"/>
      <c r="I80" s="84" t="n">
        <f aca="false">Calculations!B107</f>
        <v>0</v>
      </c>
      <c r="M80" s="77"/>
      <c r="P80" s="83" t="s">
        <v>83</v>
      </c>
      <c r="Q80" s="83"/>
      <c r="S80" s="84" t="n">
        <f aca="false">Calculations!C107</f>
        <v>0</v>
      </c>
      <c r="W80" s="78"/>
      <c r="AE80" s="5"/>
    </row>
    <row r="81" customFormat="false" ht="15" hidden="false" customHeight="false" outlineLevel="0" collapsed="false">
      <c r="B81" s="77"/>
      <c r="F81" s="83" t="s">
        <v>84</v>
      </c>
      <c r="G81" s="83"/>
      <c r="I81" s="84" t="n">
        <f aca="false">Calculations!B108</f>
        <v>0</v>
      </c>
      <c r="M81" s="77"/>
      <c r="P81" s="83" t="s">
        <v>85</v>
      </c>
      <c r="Q81" s="83"/>
      <c r="S81" s="84" t="n">
        <f aca="false">Calculations!C108</f>
        <v>0</v>
      </c>
      <c r="W81" s="78"/>
      <c r="AE81" s="90"/>
    </row>
    <row r="82" customFormat="false" ht="15" hidden="false" customHeight="false" outlineLevel="0" collapsed="false">
      <c r="B82" s="77"/>
      <c r="F82" s="83" t="s">
        <v>86</v>
      </c>
      <c r="G82" s="83"/>
      <c r="I82" s="84" t="n">
        <f aca="false">Calculations!B109</f>
        <v>0</v>
      </c>
      <c r="M82" s="77"/>
      <c r="P82" s="83" t="s">
        <v>87</v>
      </c>
      <c r="Q82" s="83"/>
      <c r="S82" s="84" t="n">
        <f aca="false">Calculations!C109</f>
        <v>0</v>
      </c>
      <c r="W82" s="78"/>
    </row>
    <row r="83" customFormat="false" ht="15" hidden="false" customHeight="false" outlineLevel="0" collapsed="false">
      <c r="B83" s="77"/>
      <c r="F83" s="83" t="s">
        <v>88</v>
      </c>
      <c r="G83" s="83"/>
      <c r="I83" s="84" t="n">
        <f aca="false">Calculations!B110</f>
        <v>0</v>
      </c>
      <c r="M83" s="77"/>
      <c r="P83" s="83" t="s">
        <v>89</v>
      </c>
      <c r="Q83" s="83"/>
      <c r="S83" s="84" t="n">
        <f aca="false">Calculations!C110</f>
        <v>0</v>
      </c>
      <c r="W83" s="78"/>
    </row>
    <row r="84" customFormat="false" ht="15" hidden="false" customHeight="false" outlineLevel="0" collapsed="false">
      <c r="B84" s="77"/>
      <c r="F84" s="83" t="s">
        <v>90</v>
      </c>
      <c r="G84" s="83"/>
      <c r="I84" s="84" t="n">
        <f aca="false">Calculations!B111</f>
        <v>0</v>
      </c>
      <c r="M84" s="77"/>
      <c r="P84" s="83" t="s">
        <v>91</v>
      </c>
      <c r="Q84" s="83"/>
      <c r="S84" s="84" t="n">
        <f aca="false">Calculations!C111</f>
        <v>0</v>
      </c>
      <c r="W84" s="78"/>
      <c r="AE84" s="91"/>
    </row>
    <row r="85" customFormat="false" ht="15" hidden="false" customHeight="false" outlineLevel="0" collapsed="false">
      <c r="B85" s="77"/>
      <c r="F85" s="83" t="s">
        <v>92</v>
      </c>
      <c r="G85" s="83" t="s">
        <v>93</v>
      </c>
      <c r="H85" s="83"/>
      <c r="I85" s="92" t="n">
        <f aca="false">Calculations!B112</f>
        <v>0</v>
      </c>
      <c r="M85" s="77"/>
      <c r="P85" s="83" t="s">
        <v>94</v>
      </c>
      <c r="Q85" s="83"/>
      <c r="S85" s="84" t="n">
        <f aca="false">Calculations!C112</f>
        <v>0</v>
      </c>
      <c r="W85" s="78"/>
      <c r="AE85" s="91"/>
    </row>
    <row r="86" customFormat="false" ht="15" hidden="false" customHeight="false" outlineLevel="0" collapsed="false">
      <c r="B86" s="77"/>
      <c r="F86" s="86" t="s">
        <v>95</v>
      </c>
      <c r="G86" s="86"/>
      <c r="H86" s="89"/>
      <c r="I86" s="88" t="n">
        <f aca="false">SUM(I76:I85)</f>
        <v>0</v>
      </c>
      <c r="M86" s="77"/>
      <c r="P86" s="86" t="s">
        <v>96</v>
      </c>
      <c r="Q86" s="86"/>
      <c r="R86" s="89"/>
      <c r="S86" s="88" t="n">
        <f aca="false">SUM(S76:S85)</f>
        <v>0</v>
      </c>
      <c r="W86" s="78"/>
      <c r="AE86" s="91"/>
    </row>
    <row r="87" customFormat="false" ht="15" hidden="false" customHeight="false" outlineLevel="0" collapsed="false">
      <c r="B87" s="77"/>
      <c r="I87" s="85"/>
      <c r="M87" s="77"/>
      <c r="P87" s="93"/>
      <c r="Q87" s="93"/>
      <c r="S87" s="85"/>
      <c r="W87" s="78"/>
      <c r="AE87" s="5"/>
    </row>
    <row r="88" customFormat="false" ht="15" hidden="false" customHeight="false" outlineLevel="0" collapsed="false">
      <c r="B88" s="77"/>
      <c r="F88" s="94" t="s">
        <v>97</v>
      </c>
      <c r="G88" s="94"/>
      <c r="H88" s="95"/>
      <c r="I88" s="96" t="n">
        <f aca="false">I75+I86</f>
        <v>0</v>
      </c>
      <c r="M88" s="77"/>
      <c r="P88" s="94" t="s">
        <v>97</v>
      </c>
      <c r="Q88" s="94"/>
      <c r="R88" s="95"/>
      <c r="S88" s="96" t="n">
        <f aca="false">S75+S86</f>
        <v>0</v>
      </c>
      <c r="W88" s="78"/>
    </row>
    <row r="89" customFormat="false" ht="15" hidden="false" customHeight="false" outlineLevel="0" collapsed="false">
      <c r="B89" s="97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7"/>
      <c r="N89" s="98"/>
      <c r="O89" s="98"/>
      <c r="P89" s="98"/>
      <c r="Q89" s="98"/>
      <c r="R89" s="98"/>
      <c r="S89" s="98"/>
      <c r="T89" s="98"/>
      <c r="U89" s="98"/>
      <c r="V89" s="98"/>
      <c r="W89" s="99"/>
    </row>
    <row r="90" customFormat="false" ht="15" hidden="false" customHeight="false" outlineLevel="0" collapsed="false">
      <c r="AE90" s="5"/>
    </row>
    <row r="94" customFormat="false" ht="15" hidden="false" customHeight="false" outlineLevel="0" collapsed="false">
      <c r="AE94" s="5"/>
    </row>
    <row r="95" customFormat="false" ht="15" hidden="false" customHeight="false" outlineLevel="0" collapsed="false">
      <c r="AE95" s="5"/>
    </row>
    <row r="96" customFormat="false" ht="15" hidden="false" customHeight="false" outlineLevel="0" collapsed="false">
      <c r="AE96" s="5"/>
    </row>
    <row r="97" customFormat="false" ht="15" hidden="false" customHeight="false" outlineLevel="0" collapsed="false">
      <c r="AE97" s="5"/>
    </row>
    <row r="98" customFormat="false" ht="15" hidden="false" customHeight="false" outlineLevel="0" collapsed="false">
      <c r="AE98" s="5"/>
    </row>
    <row r="99" customFormat="false" ht="15" hidden="false" customHeight="false" outlineLevel="0" collapsed="false">
      <c r="AE99" s="5"/>
    </row>
    <row r="100" customFormat="false" ht="15" hidden="false" customHeight="false" outlineLevel="0" collapsed="false">
      <c r="AE100" s="5"/>
    </row>
    <row r="101" customFormat="false" ht="15" hidden="false" customHeight="false" outlineLevel="0" collapsed="false">
      <c r="AE101" s="5"/>
    </row>
    <row r="102" customFormat="false" ht="15" hidden="false" customHeight="false" outlineLevel="0" collapsed="false">
      <c r="AE102" s="5"/>
    </row>
    <row r="103" customFormat="false" ht="15" hidden="false" customHeight="false" outlineLevel="0" collapsed="false">
      <c r="AE103" s="5"/>
    </row>
  </sheetData>
  <sheetProtection algorithmName="SHA-512" hashValue="wwh9gkVFQ5CtYytYgZOjO9y2T8Dvj7Oa8apDzgUwkaEEyRFjm87y5nK+Os1tUrMsYGqrTpE3yIEK24hGRwYn5Q==" saltValue="3jfD66V5R0l/SxXO7AQftQ==" spinCount="100000" sheet="true" objects="true" scenarios="true" selectLockedCells="true"/>
  <mergeCells count="140">
    <mergeCell ref="B3:W3"/>
    <mergeCell ref="C6:V6"/>
    <mergeCell ref="E9:F9"/>
    <mergeCell ref="J9:K9"/>
    <mergeCell ref="O9:P9"/>
    <mergeCell ref="T9:U9"/>
    <mergeCell ref="E10:F10"/>
    <mergeCell ref="J10:K10"/>
    <mergeCell ref="O10:P10"/>
    <mergeCell ref="T10:U10"/>
    <mergeCell ref="E11:F11"/>
    <mergeCell ref="J11:K11"/>
    <mergeCell ref="O11:P11"/>
    <mergeCell ref="T11:U11"/>
    <mergeCell ref="E12:F12"/>
    <mergeCell ref="J12:K12"/>
    <mergeCell ref="O12:P12"/>
    <mergeCell ref="T12:U12"/>
    <mergeCell ref="E13:F13"/>
    <mergeCell ref="J13:K13"/>
    <mergeCell ref="O13:P13"/>
    <mergeCell ref="T13:U13"/>
    <mergeCell ref="E16:F16"/>
    <mergeCell ref="J16:K16"/>
    <mergeCell ref="O16:P16"/>
    <mergeCell ref="T16:U16"/>
    <mergeCell ref="E17:F17"/>
    <mergeCell ref="J17:K17"/>
    <mergeCell ref="O17:P17"/>
    <mergeCell ref="T17:U17"/>
    <mergeCell ref="E18:F18"/>
    <mergeCell ref="J18:K18"/>
    <mergeCell ref="O18:P18"/>
    <mergeCell ref="T18:U18"/>
    <mergeCell ref="E19:F19"/>
    <mergeCell ref="J19:K19"/>
    <mergeCell ref="O19:P19"/>
    <mergeCell ref="T19:U19"/>
    <mergeCell ref="E20:F20"/>
    <mergeCell ref="J20:K20"/>
    <mergeCell ref="O20:P20"/>
    <mergeCell ref="T20:U20"/>
    <mergeCell ref="C22:V22"/>
    <mergeCell ref="E25:F25"/>
    <mergeCell ref="J25:K25"/>
    <mergeCell ref="O25:P25"/>
    <mergeCell ref="T25:U25"/>
    <mergeCell ref="E26:F26"/>
    <mergeCell ref="J26:K26"/>
    <mergeCell ref="O26:P26"/>
    <mergeCell ref="T26:U26"/>
    <mergeCell ref="E27:F27"/>
    <mergeCell ref="J27:K27"/>
    <mergeCell ref="O27:P27"/>
    <mergeCell ref="T27:U27"/>
    <mergeCell ref="E28:F28"/>
    <mergeCell ref="J28:K28"/>
    <mergeCell ref="O28:P28"/>
    <mergeCell ref="T28:U28"/>
    <mergeCell ref="E31:F31"/>
    <mergeCell ref="J31:K31"/>
    <mergeCell ref="O31:P31"/>
    <mergeCell ref="T31:U31"/>
    <mergeCell ref="E32:F32"/>
    <mergeCell ref="J32:K32"/>
    <mergeCell ref="O32:P32"/>
    <mergeCell ref="T32:U32"/>
    <mergeCell ref="E33:F33"/>
    <mergeCell ref="J33:K33"/>
    <mergeCell ref="O33:P33"/>
    <mergeCell ref="T33:U33"/>
    <mergeCell ref="E34:F34"/>
    <mergeCell ref="J34:K34"/>
    <mergeCell ref="O34:P34"/>
    <mergeCell ref="T34:U34"/>
    <mergeCell ref="D37:U37"/>
    <mergeCell ref="D39:U39"/>
    <mergeCell ref="D41:U41"/>
    <mergeCell ref="D43:U43"/>
    <mergeCell ref="D45:U45"/>
    <mergeCell ref="J49:K49"/>
    <mergeCell ref="T49:U49"/>
    <mergeCell ref="J50:K50"/>
    <mergeCell ref="T50:U50"/>
    <mergeCell ref="C52:V52"/>
    <mergeCell ref="C54:V54"/>
    <mergeCell ref="C56:V56"/>
    <mergeCell ref="C57:Q57"/>
    <mergeCell ref="C58:V58"/>
    <mergeCell ref="B60:W60"/>
    <mergeCell ref="C61:V61"/>
    <mergeCell ref="B62:W62"/>
    <mergeCell ref="B63:L63"/>
    <mergeCell ref="M63:W63"/>
    <mergeCell ref="B64:L64"/>
    <mergeCell ref="M64:W64"/>
    <mergeCell ref="C65:L65"/>
    <mergeCell ref="M65:W65"/>
    <mergeCell ref="F66:G66"/>
    <mergeCell ref="P66:Q66"/>
    <mergeCell ref="F67:G67"/>
    <mergeCell ref="P67:Q67"/>
    <mergeCell ref="F68:G68"/>
    <mergeCell ref="P68:Q68"/>
    <mergeCell ref="F69:G69"/>
    <mergeCell ref="P69:Q69"/>
    <mergeCell ref="F70:G70"/>
    <mergeCell ref="P70:Q70"/>
    <mergeCell ref="F71:G71"/>
    <mergeCell ref="P71:Q71"/>
    <mergeCell ref="F72:G72"/>
    <mergeCell ref="P72:Q72"/>
    <mergeCell ref="F73:G73"/>
    <mergeCell ref="P73:Q73"/>
    <mergeCell ref="F74:H74"/>
    <mergeCell ref="P74:R74"/>
    <mergeCell ref="F75:G75"/>
    <mergeCell ref="P75:Q75"/>
    <mergeCell ref="F77:G77"/>
    <mergeCell ref="P77:Q77"/>
    <mergeCell ref="F78:G78"/>
    <mergeCell ref="P78:Q78"/>
    <mergeCell ref="F79:G79"/>
    <mergeCell ref="P79:Q79"/>
    <mergeCell ref="F80:G80"/>
    <mergeCell ref="P80:Q80"/>
    <mergeCell ref="F81:G81"/>
    <mergeCell ref="P81:Q81"/>
    <mergeCell ref="F82:G82"/>
    <mergeCell ref="P82:Q82"/>
    <mergeCell ref="F83:G83"/>
    <mergeCell ref="P83:Q83"/>
    <mergeCell ref="F84:G84"/>
    <mergeCell ref="P84:Q84"/>
    <mergeCell ref="F85:H85"/>
    <mergeCell ref="P85:Q85"/>
    <mergeCell ref="F86:G86"/>
    <mergeCell ref="P86:Q86"/>
    <mergeCell ref="F88:G88"/>
    <mergeCell ref="P88:Q88"/>
  </mergeCells>
  <dataValidations count="2">
    <dataValidation allowBlank="false" errorStyle="stop" operator="between" showDropDown="false" showErrorMessage="true" showInputMessage="true" sqref="AA10" type="custom">
      <formula1>0</formula1>
      <formula2>0</formula2>
    </dataValidation>
    <dataValidation allowBlank="true" errorStyle="stop" operator="equal" showDropDown="false" showErrorMessage="true" showInputMessage="false" sqref="E12 J12 O12 T12 E19 J19 O19 T19" type="list">
      <formula1>'Drop Down Lists'!$B$1:$B$2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3" colorId="64" zoomScale="120" zoomScaleNormal="120" zoomScalePageLayoutView="100" workbookViewId="0">
      <selection pane="topLeft" activeCell="S66" activeCellId="0" sqref="S66"/>
    </sheetView>
  </sheetViews>
  <sheetFormatPr defaultColWidth="9.31640625" defaultRowHeight="15" zeroHeight="false" outlineLevelRow="0" outlineLevelCol="0"/>
  <cols>
    <col collapsed="false" customWidth="true" hidden="false" outlineLevel="0" max="1" min="1" style="0" width="14.01"/>
    <col collapsed="false" customWidth="true" hidden="false" outlineLevel="0" max="2" min="2" style="0" width="13.86"/>
  </cols>
  <sheetData>
    <row r="1" customFormat="false" ht="15" hidden="true" customHeight="false" outlineLevel="0" collapsed="false">
      <c r="A1" s="0" t="s">
        <v>98</v>
      </c>
      <c r="B1" s="0" t="s">
        <v>99</v>
      </c>
    </row>
    <row r="2" customFormat="false" ht="15" hidden="true" customHeight="false" outlineLevel="0" collapsed="false">
      <c r="A2" s="0" t="s">
        <v>100</v>
      </c>
      <c r="B2" s="0" t="s">
        <v>101</v>
      </c>
    </row>
  </sheetData>
  <sheetProtection sheet="true" password="acaf" objects="true" scenarios="true" selectLockedCells="true" selectUn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2"/>
  <sheetViews>
    <sheetView showFormulas="false" showGridLines="true" showRowColHeaders="true" showZeros="true" rightToLeft="false" tabSelected="false" showOutlineSymbols="true" defaultGridColor="true" view="normal" topLeftCell="A50" colorId="64" zoomScale="100" zoomScaleNormal="100" zoomScalePageLayoutView="100" workbookViewId="0">
      <selection pane="topLeft" activeCell="B64" activeCellId="0" sqref="B64"/>
    </sheetView>
  </sheetViews>
  <sheetFormatPr defaultColWidth="12.171875" defaultRowHeight="15" zeroHeight="false" outlineLevelRow="0" outlineLevelCol="0"/>
  <cols>
    <col collapsed="false" customWidth="true" hidden="false" outlineLevel="0" max="1" min="1" style="0" width="47.7"/>
    <col collapsed="false" customWidth="true" hidden="false" outlineLevel="0" max="2" min="2" style="0" width="35.13"/>
    <col collapsed="false" customWidth="true" hidden="false" outlineLevel="0" max="3" min="3" style="0" width="30.02"/>
    <col collapsed="false" customWidth="true" hidden="false" outlineLevel="0" max="4" min="4" style="0" width="34.86"/>
    <col collapsed="false" customWidth="true" hidden="false" outlineLevel="0" max="5" min="5" style="0" width="33.87"/>
  </cols>
  <sheetData>
    <row r="1" customFormat="false" ht="15" hidden="false" customHeight="false" outlineLevel="0" collapsed="false">
      <c r="A1" s="0" t="s">
        <v>102</v>
      </c>
      <c r="B1" s="16" t="n">
        <f aca="false">'Advanced Fixabet Calculator'!F24</f>
        <v>0</v>
      </c>
      <c r="C1" s="16" t="n">
        <f aca="false">IF(OR(B1="",B2=""),0,B1)</f>
        <v>0</v>
      </c>
    </row>
    <row r="2" customFormat="false" ht="15" hidden="false" customHeight="false" outlineLevel="0" collapsed="false">
      <c r="A2" s="100" t="s">
        <v>103</v>
      </c>
      <c r="B2" s="0" t="n">
        <f aca="false">'Advanced Fixabet Calculator'!E26</f>
        <v>0</v>
      </c>
      <c r="C2" s="0" t="n">
        <f aca="false">IF(OR(B1="",B2=""),0,B2)</f>
        <v>0</v>
      </c>
    </row>
    <row r="3" customFormat="false" ht="15" hidden="false" customHeight="false" outlineLevel="0" collapsed="false">
      <c r="A3" s="0" t="s">
        <v>104</v>
      </c>
      <c r="B3" s="16" t="n">
        <f aca="false">'Advanced Fixabet Calculator'!K24</f>
        <v>0</v>
      </c>
      <c r="C3" s="16" t="n">
        <f aca="false">IF(OR(B3="",B4=""),0,B3)</f>
        <v>0</v>
      </c>
    </row>
    <row r="4" customFormat="false" ht="15" hidden="false" customHeight="false" outlineLevel="0" collapsed="false">
      <c r="A4" s="100" t="s">
        <v>105</v>
      </c>
      <c r="B4" s="0" t="n">
        <f aca="false">'Advanced Fixabet Calculator'!J26</f>
        <v>0</v>
      </c>
      <c r="C4" s="0" t="n">
        <f aca="false">IF(OR(B3="",B4=""),0,B4)</f>
        <v>0</v>
      </c>
    </row>
    <row r="5" customFormat="false" ht="15" hidden="false" customHeight="false" outlineLevel="0" collapsed="false">
      <c r="A5" s="0" t="s">
        <v>106</v>
      </c>
      <c r="B5" s="16" t="n">
        <f aca="false">'Advanced Fixabet Calculator'!P24</f>
        <v>0</v>
      </c>
      <c r="C5" s="16" t="n">
        <f aca="false">IF(OR(B5="",B6=""),0,B5)</f>
        <v>0</v>
      </c>
    </row>
    <row r="6" customFormat="false" ht="15" hidden="false" customHeight="false" outlineLevel="0" collapsed="false">
      <c r="A6" s="100" t="s">
        <v>107</v>
      </c>
      <c r="B6" s="0" t="n">
        <f aca="false">'Advanced Fixabet Calculator'!O26</f>
        <v>0</v>
      </c>
      <c r="C6" s="0" t="n">
        <f aca="false">IF(OR(B5="",B6=""),0,B6)</f>
        <v>0</v>
      </c>
    </row>
    <row r="7" customFormat="false" ht="15" hidden="false" customHeight="false" outlineLevel="0" collapsed="false">
      <c r="A7" s="0" t="s">
        <v>108</v>
      </c>
      <c r="B7" s="16" t="n">
        <f aca="false">'Advanced Fixabet Calculator'!U24</f>
        <v>0</v>
      </c>
      <c r="C7" s="16" t="n">
        <f aca="false">IF(OR(B7="",B8=""),0,B7)</f>
        <v>0</v>
      </c>
    </row>
    <row r="8" customFormat="false" ht="15" hidden="false" customHeight="false" outlineLevel="0" collapsed="false">
      <c r="A8" s="100" t="s">
        <v>109</v>
      </c>
      <c r="B8" s="0" t="n">
        <f aca="false">'Advanced Fixabet Calculator'!T26</f>
        <v>0</v>
      </c>
      <c r="C8" s="0" t="n">
        <f aca="false">IF(OR(B7="",B8=""),0,B8)</f>
        <v>0</v>
      </c>
    </row>
    <row r="9" customFormat="false" ht="15" hidden="false" customHeight="false" outlineLevel="0" collapsed="false">
      <c r="A9" s="0" t="s">
        <v>110</v>
      </c>
      <c r="B9" s="16" t="n">
        <f aca="false">'Advanced Fixabet Calculator'!F30</f>
        <v>0</v>
      </c>
      <c r="C9" s="16" t="n">
        <f aca="false">IF(OR(B9="",B10=""),0,B9)</f>
        <v>0</v>
      </c>
    </row>
    <row r="10" customFormat="false" ht="15" hidden="false" customHeight="false" outlineLevel="0" collapsed="false">
      <c r="A10" s="100" t="s">
        <v>111</v>
      </c>
      <c r="B10" s="0" t="n">
        <f aca="false">'Advanced Fixabet Calculator'!E32</f>
        <v>0</v>
      </c>
      <c r="C10" s="0" t="n">
        <f aca="false">IF(OR(B9="",B10=""),0,B10)</f>
        <v>0</v>
      </c>
    </row>
    <row r="11" customFormat="false" ht="15" hidden="false" customHeight="false" outlineLevel="0" collapsed="false">
      <c r="A11" s="0" t="s">
        <v>112</v>
      </c>
      <c r="B11" s="16" t="n">
        <f aca="false">'Advanced Fixabet Calculator'!K30</f>
        <v>0</v>
      </c>
      <c r="C11" s="16" t="n">
        <f aca="false">IF(OR(B11="",B12=""),0,B11)</f>
        <v>0</v>
      </c>
    </row>
    <row r="12" customFormat="false" ht="15" hidden="false" customHeight="false" outlineLevel="0" collapsed="false">
      <c r="A12" s="100" t="s">
        <v>113</v>
      </c>
      <c r="B12" s="0" t="n">
        <f aca="false">'Advanced Fixabet Calculator'!J32</f>
        <v>0</v>
      </c>
      <c r="C12" s="0" t="n">
        <f aca="false">IF(OR(B11="",B12=""),0,B12)</f>
        <v>0</v>
      </c>
    </row>
    <row r="13" customFormat="false" ht="15" hidden="false" customHeight="false" outlineLevel="0" collapsed="false">
      <c r="A13" s="0" t="s">
        <v>114</v>
      </c>
      <c r="B13" s="16" t="n">
        <f aca="false">'Advanced Fixabet Calculator'!P30</f>
        <v>0</v>
      </c>
      <c r="C13" s="16" t="n">
        <f aca="false">IF(OR(B13="",B14=""),0,B13)</f>
        <v>0</v>
      </c>
    </row>
    <row r="14" customFormat="false" ht="15" hidden="false" customHeight="false" outlineLevel="0" collapsed="false">
      <c r="A14" s="100" t="s">
        <v>115</v>
      </c>
      <c r="B14" s="0" t="n">
        <f aca="false">'Advanced Fixabet Calculator'!O32</f>
        <v>0</v>
      </c>
      <c r="C14" s="0" t="n">
        <f aca="false">IF(OR(B13="",B14=""),0,B14)</f>
        <v>0</v>
      </c>
    </row>
    <row r="15" customFormat="false" ht="15" hidden="false" customHeight="false" outlineLevel="0" collapsed="false">
      <c r="A15" s="0" t="s">
        <v>116</v>
      </c>
      <c r="B15" s="16" t="n">
        <f aca="false">'Advanced Fixabet Calculator'!U30</f>
        <v>0</v>
      </c>
      <c r="C15" s="16" t="n">
        <f aca="false">IF(OR(B15="",B16=""),0,B15)</f>
        <v>0</v>
      </c>
    </row>
    <row r="16" customFormat="false" ht="15" hidden="false" customHeight="false" outlineLevel="0" collapsed="false">
      <c r="A16" s="100" t="s">
        <v>117</v>
      </c>
      <c r="B16" s="0" t="n">
        <f aca="false">'Advanced Fixabet Calculator'!T32</f>
        <v>0</v>
      </c>
      <c r="C16" s="0" t="n">
        <f aca="false">IF(OR(B15="",B16=""),0,B16)</f>
        <v>0</v>
      </c>
    </row>
    <row r="17" customFormat="false" ht="15" hidden="false" customHeight="false" outlineLevel="0" collapsed="false">
      <c r="A17" s="0" t="s">
        <v>118</v>
      </c>
      <c r="B17" s="101" t="n">
        <f aca="false">C1+C3+C5+C7+C9+C11+C13+C15</f>
        <v>0</v>
      </c>
      <c r="C17" s="16"/>
      <c r="F17" s="16"/>
    </row>
    <row r="18" customFormat="false" ht="15" hidden="false" customHeight="false" outlineLevel="0" collapsed="false">
      <c r="A18" s="0" t="s">
        <v>119</v>
      </c>
      <c r="B18" s="100" t="e">
        <f aca="false">(C1*C2+C3*C4+C5*C6+C7*C8+C9*C10+C11*C12+C13*C14+C15*C16)/B17</f>
        <v>#DIV/0!</v>
      </c>
      <c r="C18" s="0" t="e">
        <f aca="false">ROUND(B18,2)</f>
        <v>#DIV/0!</v>
      </c>
    </row>
    <row r="19" customFormat="false" ht="15" hidden="false" customHeight="false" outlineLevel="0" collapsed="false">
      <c r="A19" s="0" t="s">
        <v>120</v>
      </c>
      <c r="B19" s="100" t="e">
        <f aca="false">ROUND(B18,2)</f>
        <v>#DIV/0!</v>
      </c>
    </row>
    <row r="20" customFormat="false" ht="15" hidden="false" customHeight="false" outlineLevel="0" collapsed="false">
      <c r="B20" s="100"/>
      <c r="D20" s="0" t="s">
        <v>121</v>
      </c>
      <c r="E20" s="0" t="s">
        <v>122</v>
      </c>
      <c r="F20" s="100"/>
    </row>
    <row r="21" customFormat="false" ht="15" hidden="false" customHeight="false" outlineLevel="0" collapsed="false">
      <c r="A21" s="0" t="s">
        <v>123</v>
      </c>
      <c r="B21" s="16" t="n">
        <f aca="false">'Advanced Fixabet Calculator'!F8</f>
        <v>0</v>
      </c>
      <c r="C21" s="16" t="n">
        <f aca="false">IF(OR(B21="",B22=""),0,B21)</f>
        <v>0</v>
      </c>
      <c r="D21" s="16" t="n">
        <f aca="false">IF(B23="Free Bet (SNR)",C21,IF(B23="Normal",0))</f>
        <v>0</v>
      </c>
      <c r="E21" s="16" t="n">
        <f aca="false">IF(B23="Normal",C21,IF(B23="Free Bet (SNR)",0))</f>
        <v>0</v>
      </c>
    </row>
    <row r="22" customFormat="false" ht="15" hidden="false" customHeight="false" outlineLevel="0" collapsed="false">
      <c r="A22" s="100" t="s">
        <v>124</v>
      </c>
      <c r="B22" s="0" t="n">
        <f aca="false">'Advanced Fixabet Calculator'!E10</f>
        <v>0</v>
      </c>
      <c r="C22" s="0" t="n">
        <f aca="false">IF(OR(B21="",B22=""),0,B22)</f>
        <v>0</v>
      </c>
    </row>
    <row r="23" customFormat="false" ht="15" hidden="false" customHeight="false" outlineLevel="0" collapsed="false">
      <c r="A23" s="100" t="s">
        <v>125</v>
      </c>
      <c r="B23" s="0" t="n">
        <f aca="false">'Advanced Fixabet Calculator'!E12</f>
        <v>0</v>
      </c>
    </row>
    <row r="24" customFormat="false" ht="15" hidden="false" customHeight="false" outlineLevel="0" collapsed="false">
      <c r="A24" s="0" t="s">
        <v>126</v>
      </c>
      <c r="B24" s="16" t="n">
        <f aca="false">'Advanced Fixabet Calculator'!K8</f>
        <v>0</v>
      </c>
      <c r="C24" s="16" t="n">
        <f aca="false">IF(OR(B24="",B25=""),0,B24)</f>
        <v>0</v>
      </c>
      <c r="D24" s="16" t="n">
        <f aca="false">IF(B26="Free Bet (SNR)",C24,IF(B26="Normal",0))</f>
        <v>0</v>
      </c>
      <c r="E24" s="16" t="n">
        <f aca="false">IF(B26="Normal",C24,IF(B26="Free Bet (SNR)",0))</f>
        <v>0</v>
      </c>
    </row>
    <row r="25" customFormat="false" ht="15" hidden="false" customHeight="false" outlineLevel="0" collapsed="false">
      <c r="A25" s="100" t="s">
        <v>127</v>
      </c>
      <c r="B25" s="0" t="n">
        <f aca="false">'Advanced Fixabet Calculator'!J10</f>
        <v>0</v>
      </c>
      <c r="C25" s="0" t="n">
        <f aca="false">IF(OR(B24="",B25=""),0,B25)</f>
        <v>0</v>
      </c>
      <c r="I25" s="100"/>
    </row>
    <row r="26" customFormat="false" ht="15" hidden="false" customHeight="false" outlineLevel="0" collapsed="false">
      <c r="A26" s="100" t="s">
        <v>128</v>
      </c>
      <c r="B26" s="0" t="n">
        <f aca="false">'Advanced Fixabet Calculator'!J12</f>
        <v>0</v>
      </c>
      <c r="I26" s="100"/>
    </row>
    <row r="27" customFormat="false" ht="15" hidden="false" customHeight="false" outlineLevel="0" collapsed="false">
      <c r="A27" s="0" t="s">
        <v>129</v>
      </c>
      <c r="B27" s="16" t="n">
        <f aca="false">'Advanced Fixabet Calculator'!P8</f>
        <v>0</v>
      </c>
      <c r="C27" s="16" t="n">
        <f aca="false">IF(OR(B27="",B28=""),0,B27)</f>
        <v>0</v>
      </c>
      <c r="D27" s="16" t="n">
        <f aca="false">IF(B29="Free Bet (SNR)",C27,IF(B29="Normal",0))</f>
        <v>0</v>
      </c>
      <c r="E27" s="16" t="n">
        <f aca="false">IF(B29="Normal",C27,IF(B29="Free Bet (SNR)",0))</f>
        <v>0</v>
      </c>
      <c r="I27" s="100"/>
    </row>
    <row r="28" customFormat="false" ht="15" hidden="false" customHeight="false" outlineLevel="0" collapsed="false">
      <c r="A28" s="100" t="s">
        <v>130</v>
      </c>
      <c r="B28" s="0" t="n">
        <f aca="false">'Advanced Fixabet Calculator'!O10</f>
        <v>0</v>
      </c>
      <c r="C28" s="0" t="n">
        <f aca="false">IF(OR(B27="",B28=""),0,B28)</f>
        <v>0</v>
      </c>
      <c r="I28" s="100"/>
    </row>
    <row r="29" customFormat="false" ht="15" hidden="false" customHeight="false" outlineLevel="0" collapsed="false">
      <c r="A29" s="100" t="s">
        <v>131</v>
      </c>
      <c r="B29" s="0" t="n">
        <f aca="false">'Advanced Fixabet Calculator'!O12</f>
        <v>0</v>
      </c>
      <c r="I29" s="100"/>
    </row>
    <row r="30" customFormat="false" ht="15" hidden="false" customHeight="false" outlineLevel="0" collapsed="false">
      <c r="A30" s="0" t="s">
        <v>132</v>
      </c>
      <c r="B30" s="16" t="n">
        <f aca="false">'Advanced Fixabet Calculator'!U8</f>
        <v>0</v>
      </c>
      <c r="C30" s="16" t="n">
        <f aca="false">IF(OR(B30="",B31=""),0,B30)</f>
        <v>0</v>
      </c>
      <c r="D30" s="16" t="n">
        <f aca="false">IF(B32="Free Bet (SNR)",C30,IF(B32="Normal",0))</f>
        <v>0</v>
      </c>
      <c r="E30" s="16" t="n">
        <f aca="false">IF(B32="Normal",C30,IF(B32="Free Bet (SNR)",0))</f>
        <v>0</v>
      </c>
      <c r="I30" s="100"/>
    </row>
    <row r="31" customFormat="false" ht="15" hidden="false" customHeight="false" outlineLevel="0" collapsed="false">
      <c r="A31" s="100" t="s">
        <v>133</v>
      </c>
      <c r="B31" s="0" t="n">
        <f aca="false">'Advanced Fixabet Calculator'!T10</f>
        <v>0</v>
      </c>
      <c r="C31" s="0" t="n">
        <f aca="false">IF(OR(B30="",B31=""),0,B31)</f>
        <v>0</v>
      </c>
      <c r="I31" s="100"/>
    </row>
    <row r="32" customFormat="false" ht="15" hidden="false" customHeight="false" outlineLevel="0" collapsed="false">
      <c r="A32" s="100" t="s">
        <v>134</v>
      </c>
      <c r="B32" s="0" t="n">
        <f aca="false">'Advanced Fixabet Calculator'!T12</f>
        <v>0</v>
      </c>
      <c r="I32" s="100"/>
    </row>
    <row r="33" customFormat="false" ht="15" hidden="false" customHeight="false" outlineLevel="0" collapsed="false">
      <c r="A33" s="0" t="s">
        <v>135</v>
      </c>
      <c r="B33" s="16" t="n">
        <f aca="false">'Advanced Fixabet Calculator'!F15</f>
        <v>0</v>
      </c>
      <c r="C33" s="16" t="n">
        <f aca="false">IF(OR(B33="",B34=""),0,B33)</f>
        <v>0</v>
      </c>
      <c r="D33" s="16" t="n">
        <f aca="false">IF(B35="Free Bet (SNR)",C33,IF(B35="Normal",0))</f>
        <v>0</v>
      </c>
      <c r="E33" s="16" t="n">
        <f aca="false">IF(B35="Normal",C33,IF(B35="Free Bet (SNR)",0))</f>
        <v>0</v>
      </c>
    </row>
    <row r="34" customFormat="false" ht="15" hidden="false" customHeight="false" outlineLevel="0" collapsed="false">
      <c r="A34" s="100" t="s">
        <v>136</v>
      </c>
      <c r="B34" s="0" t="n">
        <f aca="false">'Advanced Fixabet Calculator'!E17</f>
        <v>0</v>
      </c>
      <c r="C34" s="0" t="n">
        <f aca="false">IF(OR(B33="",B34=""),0,B34)</f>
        <v>0</v>
      </c>
    </row>
    <row r="35" customFormat="false" ht="15" hidden="false" customHeight="false" outlineLevel="0" collapsed="false">
      <c r="A35" s="100" t="s">
        <v>137</v>
      </c>
      <c r="B35" s="0" t="n">
        <f aca="false">'Advanced Fixabet Calculator'!E19</f>
        <v>0</v>
      </c>
    </row>
    <row r="36" customFormat="false" ht="15" hidden="false" customHeight="false" outlineLevel="0" collapsed="false">
      <c r="A36" s="0" t="s">
        <v>138</v>
      </c>
      <c r="B36" s="16" t="n">
        <f aca="false">'Advanced Fixabet Calculator'!K15</f>
        <v>0</v>
      </c>
      <c r="C36" s="16" t="n">
        <f aca="false">IF(OR(B36="",B37=""),0,B36)</f>
        <v>0</v>
      </c>
      <c r="D36" s="16" t="n">
        <f aca="false">IF(B38="Free Bet (SNR)",C36,IF(B38="Normal",0))</f>
        <v>0</v>
      </c>
      <c r="E36" s="16" t="n">
        <f aca="false">IF(B38="Normal",C36,IF(B38="Free Bet (SNR)",0))</f>
        <v>0</v>
      </c>
    </row>
    <row r="37" customFormat="false" ht="15" hidden="false" customHeight="false" outlineLevel="0" collapsed="false">
      <c r="A37" s="100" t="s">
        <v>139</v>
      </c>
      <c r="B37" s="0" t="n">
        <f aca="false">'Advanced Fixabet Calculator'!J17</f>
        <v>0</v>
      </c>
      <c r="C37" s="0" t="n">
        <f aca="false">IF(OR(B36="",B37=""),0,B37)</f>
        <v>0</v>
      </c>
    </row>
    <row r="38" customFormat="false" ht="15" hidden="false" customHeight="false" outlineLevel="0" collapsed="false">
      <c r="A38" s="100" t="s">
        <v>140</v>
      </c>
      <c r="B38" s="0" t="n">
        <f aca="false">'Advanced Fixabet Calculator'!J19</f>
        <v>0</v>
      </c>
    </row>
    <row r="39" customFormat="false" ht="15" hidden="false" customHeight="false" outlineLevel="0" collapsed="false">
      <c r="A39" s="0" t="s">
        <v>141</v>
      </c>
      <c r="B39" s="16" t="n">
        <f aca="false">'Advanced Fixabet Calculator'!P15</f>
        <v>0</v>
      </c>
      <c r="C39" s="16" t="n">
        <f aca="false">IF(OR(B39="",B40=""),0,B39)</f>
        <v>0</v>
      </c>
      <c r="D39" s="16" t="n">
        <f aca="false">IF(B41="Free Bet (SNR)",C39,IF(B41="Normal",0))</f>
        <v>0</v>
      </c>
      <c r="E39" s="16" t="n">
        <f aca="false">IF(B41="Normal",C39,IF(B41="Free Bet (SNR)",0))</f>
        <v>0</v>
      </c>
    </row>
    <row r="40" customFormat="false" ht="15" hidden="false" customHeight="false" outlineLevel="0" collapsed="false">
      <c r="A40" s="100" t="s">
        <v>142</v>
      </c>
      <c r="B40" s="0" t="n">
        <f aca="false">'Advanced Fixabet Calculator'!O17</f>
        <v>0</v>
      </c>
      <c r="C40" s="0" t="n">
        <f aca="false">IF(OR(B39="",B40=""),0,B40)</f>
        <v>0</v>
      </c>
    </row>
    <row r="41" customFormat="false" ht="15" hidden="false" customHeight="false" outlineLevel="0" collapsed="false">
      <c r="A41" s="100" t="s">
        <v>143</v>
      </c>
      <c r="B41" s="0" t="n">
        <f aca="false">'Advanced Fixabet Calculator'!O19</f>
        <v>0</v>
      </c>
    </row>
    <row r="42" customFormat="false" ht="15" hidden="false" customHeight="false" outlineLevel="0" collapsed="false">
      <c r="A42" s="0" t="s">
        <v>144</v>
      </c>
      <c r="B42" s="16" t="n">
        <f aca="false">'Advanced Fixabet Calculator'!U15</f>
        <v>0</v>
      </c>
      <c r="C42" s="16" t="n">
        <f aca="false">IF(OR(B42="",B43=""),0,B42)</f>
        <v>0</v>
      </c>
      <c r="D42" s="16" t="n">
        <f aca="false">IF(B47="Free Bet (SNR)",C42,IF(B47="Normal",0))</f>
        <v>0</v>
      </c>
      <c r="E42" s="16" t="n">
        <f aca="false">IF(B44="Normal",C42,IF(B44="Free Bet (SNR)",0))</f>
        <v>0</v>
      </c>
    </row>
    <row r="43" customFormat="false" ht="15" hidden="false" customHeight="false" outlineLevel="0" collapsed="false">
      <c r="A43" s="100" t="s">
        <v>145</v>
      </c>
      <c r="B43" s="0" t="n">
        <f aca="false">'Advanced Fixabet Calculator'!T17</f>
        <v>0</v>
      </c>
      <c r="C43" s="0" t="n">
        <f aca="false">IF(OR(B42="",B43=""),0,B43)</f>
        <v>0</v>
      </c>
    </row>
    <row r="44" customFormat="false" ht="15" hidden="false" customHeight="false" outlineLevel="0" collapsed="false">
      <c r="A44" s="100" t="s">
        <v>146</v>
      </c>
      <c r="B44" s="0" t="n">
        <f aca="false">'Advanced Fixabet Calculator'!T19</f>
        <v>0</v>
      </c>
    </row>
    <row r="45" customFormat="false" ht="15" hidden="false" customHeight="false" outlineLevel="0" collapsed="false">
      <c r="A45" s="100" t="s">
        <v>147</v>
      </c>
      <c r="B45" s="16" t="n">
        <f aca="false">D45</f>
        <v>0</v>
      </c>
      <c r="D45" s="16" t="n">
        <f aca="false">SUM(D21:D42)</f>
        <v>0</v>
      </c>
      <c r="E45" s="16" t="n">
        <f aca="false">SUM(E21:E42)</f>
        <v>0</v>
      </c>
    </row>
    <row r="46" customFormat="false" ht="15" hidden="false" customHeight="false" outlineLevel="0" collapsed="false">
      <c r="A46" s="100" t="s">
        <v>148</v>
      </c>
      <c r="B46" s="16" t="n">
        <f aca="false">E45</f>
        <v>0</v>
      </c>
      <c r="D46" s="16"/>
    </row>
    <row r="47" customFormat="false" ht="15" hidden="false" customHeight="false" outlineLevel="0" collapsed="false">
      <c r="A47" s="100" t="s">
        <v>149</v>
      </c>
      <c r="B47" s="16" t="n">
        <f aca="false">C21+C24+C27+C30+C33+C36+C39+C42</f>
        <v>0</v>
      </c>
      <c r="D47" s="16"/>
    </row>
    <row r="48" customFormat="false" ht="15" hidden="false" customHeight="false" outlineLevel="0" collapsed="false">
      <c r="A48" s="100" t="s">
        <v>150</v>
      </c>
      <c r="B48" s="100" t="n">
        <f aca="false">IFERROR((C21*C22+C24*C25+C27*C28+C30*C31+C33*C34+C36*C37+C39*C40+C42*C43)/B47,0)</f>
        <v>0</v>
      </c>
    </row>
    <row r="49" customFormat="false" ht="15" hidden="false" customHeight="false" outlineLevel="0" collapsed="false">
      <c r="A49" s="100" t="s">
        <v>151</v>
      </c>
      <c r="B49" s="100" t="n">
        <f aca="false">ROUND(B48,2)</f>
        <v>0</v>
      </c>
    </row>
    <row r="50" customFormat="false" ht="15" hidden="false" customHeight="false" outlineLevel="0" collapsed="false">
      <c r="A50" s="0" t="s">
        <v>152</v>
      </c>
      <c r="B50" s="101" t="n">
        <f aca="false">Total_Back_Stake-Total_Free_Back_Stakes</f>
        <v>0</v>
      </c>
    </row>
    <row r="51" customFormat="false" ht="15" hidden="false" customHeight="false" outlineLevel="0" collapsed="false">
      <c r="A51" s="0" t="s">
        <v>50</v>
      </c>
      <c r="B51" s="0" t="n">
        <f aca="false">'Advanced Fixabet Calculator'!J49</f>
        <v>0</v>
      </c>
    </row>
    <row r="52" customFormat="false" ht="15" hidden="false" customHeight="false" outlineLevel="0" collapsed="false">
      <c r="A52" s="0" t="s">
        <v>51</v>
      </c>
      <c r="B52" s="0" t="n">
        <f aca="false">'Advanced Fixabet Calculator'!T49</f>
        <v>0</v>
      </c>
    </row>
    <row r="54" customFormat="false" ht="15" hidden="false" customHeight="false" outlineLevel="0" collapsed="false">
      <c r="A54" s="0" t="s">
        <v>153</v>
      </c>
    </row>
    <row r="55" customFormat="false" ht="15" hidden="false" customHeight="false" outlineLevel="0" collapsed="false">
      <c r="A55" s="0" t="s">
        <v>154</v>
      </c>
      <c r="B55" s="16" t="e">
        <f aca="false">ROUND((Total_Lay_Stake-Total_Cash_Stake-Total_Back_Stake*(Average_Back_Odds-1)+Total_Lay_Stake*(Average_Lay_Odds-1))/Current_Exchange_Back_Odds,2)</f>
        <v>#DIV/0!</v>
      </c>
      <c r="C55" s="0" t="s">
        <v>155</v>
      </c>
    </row>
    <row r="57" customFormat="false" ht="15" hidden="false" customHeight="false" outlineLevel="0" collapsed="false">
      <c r="A57" s="0" t="s">
        <v>156</v>
      </c>
    </row>
    <row r="58" customFormat="false" ht="15" hidden="false" customHeight="false" outlineLevel="0" collapsed="false">
      <c r="A58" s="0" t="s">
        <v>157</v>
      </c>
      <c r="B58" s="16" t="e">
        <f aca="false">ROUND((Total_Back_Stake*(Average_Back_Odds-1)-Total_Lay_Stake*(Average_Lay_Odds)+Total_Cash_Stake)/Current_Exchange_Lay_Odds,2)</f>
        <v>#DIV/0!</v>
      </c>
    </row>
    <row r="59" customFormat="false" ht="15" hidden="false" customHeight="false" outlineLevel="0" collapsed="false">
      <c r="A59" s="0" t="s">
        <v>158</v>
      </c>
      <c r="B59" s="16" t="e">
        <f aca="false">ROUND(B58*(B52-1),2)</f>
        <v>#DIV/0!</v>
      </c>
    </row>
    <row r="60" customFormat="false" ht="15" hidden="false" customHeight="false" outlineLevel="0" collapsed="false">
      <c r="A60" s="0" t="s">
        <v>159</v>
      </c>
      <c r="B60" s="16" t="e">
        <f aca="false">Total_Back_Stake*(Average_Back_Odds-1)-Total_Lay_Stake*(Average_Lay_Odds-1)</f>
        <v>#DIV/0!</v>
      </c>
    </row>
    <row r="61" customFormat="false" ht="15" hidden="false" customHeight="false" outlineLevel="0" collapsed="false">
      <c r="A61" s="0" t="s">
        <v>160</v>
      </c>
      <c r="B61" s="16" t="n">
        <f aca="false">Total_Lay_Stake-Total_Cash_Stake</f>
        <v>0</v>
      </c>
    </row>
    <row r="62" customFormat="false" ht="15" hidden="false" customHeight="false" outlineLevel="0" collapsed="false">
      <c r="A62" s="0" t="s">
        <v>161</v>
      </c>
      <c r="B62" s="0" t="e">
        <f aca="false">IF(OR(AND(ISERROR(B58)=0,B58=0),AND(ISERROR(B55)=0,B55=0)),"correctly matched",IF(B60&lt;B61,"over laid",IF(B60&gt;B61,"under laid")))</f>
        <v>#DIV/0!</v>
      </c>
      <c r="C62" s="0" t="e">
        <f aca="false">IF(ISERROR(B62)=1,B63,B62)</f>
        <v>#DIV/0!</v>
      </c>
      <c r="E62" s="0" t="s">
        <v>162</v>
      </c>
    </row>
    <row r="63" customFormat="false" ht="15" hidden="false" customHeight="false" outlineLevel="0" collapsed="false">
      <c r="A63" s="0" t="s">
        <v>163</v>
      </c>
      <c r="B63" s="0" t="e">
        <f aca="false">IF(B60&lt;B61,"over laid",IF(B60&gt;B61,"under laid","correctly matched"))</f>
        <v>#DIV/0!</v>
      </c>
    </row>
    <row r="64" customFormat="false" ht="15" hidden="false" customHeight="false" outlineLevel="0" collapsed="false">
      <c r="A64" s="0" t="s">
        <v>164</v>
      </c>
      <c r="B64" s="0" t="e">
        <f aca="false">IF(ISERROR(B62),B63,B62)</f>
        <v>#DIV/0!</v>
      </c>
    </row>
    <row r="65" customFormat="false" ht="15" hidden="false" customHeight="false" outlineLevel="0" collapsed="false">
      <c r="A65" s="0" t="s">
        <v>165</v>
      </c>
      <c r="B65" s="0" t="e">
        <f aca="false">IF(B64="under laid","lay",IF(B64="over laid","back","correctly matched"))</f>
        <v>#DIV/0!</v>
      </c>
    </row>
    <row r="66" customFormat="false" ht="15" hidden="false" customHeight="false" outlineLevel="0" collapsed="false">
      <c r="A66" s="0" t="s">
        <v>166</v>
      </c>
      <c r="B66" s="0" t="e">
        <f aca="false">IF(B60&gt;=0,"profit","loss")</f>
        <v>#DIV/0!</v>
      </c>
    </row>
    <row r="67" customFormat="false" ht="15" hidden="false" customHeight="false" outlineLevel="0" collapsed="false">
      <c r="A67" s="0" t="s">
        <v>167</v>
      </c>
      <c r="B67" s="0" t="str">
        <f aca="false">IF(B61&gt;=0,"profit","loss")</f>
        <v>profit</v>
      </c>
    </row>
    <row r="68" customFormat="false" ht="15" hidden="false" customHeight="false" outlineLevel="0" collapsed="false">
      <c r="A68" s="0" t="s">
        <v>168</v>
      </c>
      <c r="B68" s="16" t="e">
        <f aca="false">Total_Back_Stake*(Average_Back_Odds-1)-Total_Lay_Stake*(Average_Lay_Odds-1)-Fixabet_Lay_Stake*(Current_Exchange_Lay_Odds-1)</f>
        <v>#DIV/0!</v>
      </c>
    </row>
    <row r="69" customFormat="false" ht="15" hidden="false" customHeight="false" outlineLevel="0" collapsed="false">
      <c r="A69" s="0" t="s">
        <v>169</v>
      </c>
      <c r="B69" s="16" t="e">
        <f aca="false">Total_Lay_Stake-Total_Cash_Stake+Fixabet_Lay_Stake</f>
        <v>#DIV/0!</v>
      </c>
    </row>
    <row r="70" customFormat="false" ht="15" hidden="false" customHeight="false" outlineLevel="0" collapsed="false">
      <c r="A70" s="0" t="s">
        <v>170</v>
      </c>
      <c r="B70" s="16" t="e">
        <f aca="false">Total_Back_Stake*(Average_Back_Odds-1)-Total_Lay_Stake*(Average_Lay_Odds-1)+Cash_Out_Back_Stake*(Current_Exchange_Back_Odds-1)</f>
        <v>#DIV/0!</v>
      </c>
    </row>
    <row r="71" customFormat="false" ht="15" hidden="false" customHeight="false" outlineLevel="0" collapsed="false">
      <c r="A71" s="0" t="s">
        <v>171</v>
      </c>
      <c r="B71" s="16" t="e">
        <f aca="false">Total_Lay_Stake-Total_Cash_Stake-Cash_Out_Back_Stake</f>
        <v>#DIV/0!</v>
      </c>
    </row>
    <row r="72" customFormat="false" ht="15" hidden="false" customHeight="false" outlineLevel="0" collapsed="false">
      <c r="A72" s="0" t="s">
        <v>172</v>
      </c>
      <c r="B72" s="16" t="e">
        <f aca="false">IF(B65="lay",B68,IF(B65="back",B70))</f>
        <v>#DIV/0!</v>
      </c>
    </row>
    <row r="73" customFormat="false" ht="15" hidden="false" customHeight="false" outlineLevel="0" collapsed="false">
      <c r="A73" s="0" t="s">
        <v>173</v>
      </c>
      <c r="B73" s="16" t="e">
        <f aca="false">IF(B65="lay",B69,IF(B65="back",B71))</f>
        <v>#DIV/0!</v>
      </c>
    </row>
    <row r="74" customFormat="false" ht="15" hidden="false" customHeight="false" outlineLevel="0" collapsed="false">
      <c r="A74" s="0" t="s">
        <v>174</v>
      </c>
      <c r="B74" s="0" t="e">
        <f aca="false">IF(B72&gt;=0,"profit","loss")</f>
        <v>#DIV/0!</v>
      </c>
    </row>
    <row r="75" customFormat="false" ht="15" hidden="false" customHeight="false" outlineLevel="0" collapsed="false">
      <c r="A75" s="0" t="s">
        <v>175</v>
      </c>
      <c r="B75" s="0" t="e">
        <f aca="false">IF(B73&gt;=0,"profit","loss")</f>
        <v>#DIV/0!</v>
      </c>
    </row>
    <row r="77" customFormat="false" ht="15" hidden="false" customHeight="false" outlineLevel="0" collapsed="false">
      <c r="A77" s="0" t="s">
        <v>176</v>
      </c>
      <c r="B77" s="0" t="e">
        <f aca="false">IF(B66="loss","If your back bets win, your overall position will be -£"&amp;TEXT(ABS(B60),"##0.00")&amp;".",IF(B66="profit","If your back bets win, your overall position will be £"&amp;TEXT(ABS(B60),"##0.00")&amp;"."))</f>
        <v>#DIV/0!</v>
      </c>
    </row>
    <row r="78" customFormat="false" ht="15" hidden="false" customHeight="false" outlineLevel="0" collapsed="false">
      <c r="A78" s="0" t="s">
        <v>177</v>
      </c>
      <c r="B78" s="0" t="str">
        <f aca="false">IF(B67="loss","If your lay bets win, your overall position will be -£"&amp;TEXT(ABS(B61),"##0.00")&amp;".",IF(B67="profit","If your lay bets win, your overall position will be £"&amp;TEXT(ABS(B61),"##0.00")&amp;"."))</f>
        <v>If your lay bets win, your overall position will be £0.00.</v>
      </c>
    </row>
    <row r="79" customFormat="false" ht="15" hidden="false" customHeight="false" outlineLevel="0" collapsed="false">
      <c r="A79" s="0" t="s">
        <v>178</v>
      </c>
      <c r="B79" s="0" t="e">
        <f aca="false">IF(Calculations!B64="Correctly Matched","Your bet is correctly matched. You do not need to place any more bets.","Your bet is "&amp;Calculations!B64&amp;" and you need to place a "&amp;Calculations!B65&amp;" bet to fully match this.")</f>
        <v>#DIV/0!</v>
      </c>
    </row>
    <row r="80" customFormat="false" ht="15" hidden="false" customHeight="false" outlineLevel="0" collapsed="false">
      <c r="A80" s="0" t="s">
        <v>179</v>
      </c>
      <c r="B80" s="0" t="str">
        <f aca="false">IF(ISNUMBER('Advanced Fixabet Calculator'!T49)=FALSE(),"Enter the current exchange lay odds below.","")</f>
        <v>Enter the current exchange lay odds below.</v>
      </c>
    </row>
    <row r="81" customFormat="false" ht="15" hidden="false" customHeight="false" outlineLevel="0" collapsed="false">
      <c r="A81" s="0" t="s">
        <v>180</v>
      </c>
      <c r="B81" s="0" t="str">
        <f aca="false">IF(ISNUMBER('Advanced Fixabet Calculator'!J49)=FALSE(),"Enter the current exchange back odds below.","")</f>
        <v>Enter the current exchange back odds below.</v>
      </c>
    </row>
    <row r="82" customFormat="false" ht="15" hidden="false" customHeight="false" outlineLevel="0" collapsed="false">
      <c r="A82" s="0" t="s">
        <v>181</v>
      </c>
      <c r="B82" s="0" t="e">
        <f aca="false">IF(B65="lay",B80,IF(B65="back",B81,""))</f>
        <v>#DIV/0!</v>
      </c>
    </row>
    <row r="84" customFormat="false" ht="15" hidden="false" customHeight="false" outlineLevel="0" collapsed="false">
      <c r="A84" s="0" t="s">
        <v>182</v>
      </c>
      <c r="B84" s="0" t="str">
        <f aca="false">IF(AND('Advanced Fixabet Calculator'!E13="",'Advanced Fixabet Calculator'!J13="",'Advanced Fixabet Calculator'!O13="",'Advanced Fixabet Calculator'!T13="",'Advanced Fixabet Calculator'!E20="",'Advanced Fixabet Calculator'!J20="",'Advanced Fixabet Calculator'!O20="",'Advanced Fixabet Calculator'!T20="",'Advanced Fixabet Calculator'!E28="",'Advanced Fixabet Calculator'!J28="",'Advanced Fixabet Calculator'!O28="",'Advanced Fixabet Calculator'!T28="",'Advanced Fixabet Calculator'!E34="",'Advanced Fixabet Calculator'!J34="",'Advanced Fixabet Calculator'!O34="",'Advanced Fixabet Calculator'!T34="",'Advanced Fixabet Calculator'!J50="",'Advanced Fixabet Calculator'!T50=""),"No","Yes")</f>
        <v>No</v>
      </c>
    </row>
    <row r="86" customFormat="false" ht="15" hidden="false" customHeight="false" outlineLevel="0" collapsed="false">
      <c r="A86" s="0" t="s">
        <v>183</v>
      </c>
      <c r="B86" s="0" t="e">
        <f aca="false">"At odds of "&amp;B52&amp;", place a lay bet with a stake of £"&amp;TEXT(B58,"##0.00")&amp;". Your Liability will be £"&amp;TEXT(Liability,"##0.00")&amp;"."</f>
        <v>#DIV/0!</v>
      </c>
    </row>
    <row r="87" customFormat="false" ht="15" hidden="false" customHeight="false" outlineLevel="0" collapsed="false">
      <c r="A87" s="0" t="s">
        <v>184</v>
      </c>
      <c r="B87" s="0" t="e">
        <f aca="false">"At odds of "&amp;B51&amp;", place a back bet with a stake of £"&amp;TEXT(B55,"##0.00")&amp;"."</f>
        <v>#DIV/0!</v>
      </c>
    </row>
    <row r="88" customFormat="false" ht="15" hidden="false" customHeight="false" outlineLevel="0" collapsed="false">
      <c r="A88" s="0" t="s">
        <v>185</v>
      </c>
      <c r="B88" s="0" t="s">
        <v>186</v>
      </c>
    </row>
    <row r="89" customFormat="false" ht="15" hidden="false" customHeight="false" outlineLevel="0" collapsed="false">
      <c r="A89" s="0" t="s">
        <v>187</v>
      </c>
      <c r="B89" s="0" t="e">
        <f aca="false">IF(B84="Yes",B88,IF(B64="under laid",B86,IF(B64="over laid",B87,IF(B64="correctly matched",""))))</f>
        <v>#DIV/0!</v>
      </c>
    </row>
    <row r="90" customFormat="false" ht="15" hidden="false" customHeight="false" outlineLevel="0" collapsed="false">
      <c r="A90" s="0" t="s">
        <v>188</v>
      </c>
      <c r="B90" s="0" t="e">
        <f aca="false">IF(OR(B84="Yes",B64="correctly matched"),"",IF(B74="loss","If your back bets win, your overall position will be -£"&amp;TEXT(ABS(B72),"##0.00")&amp;".",IF(B74="profit","If your back bets win, your overall position will be £"&amp;TEXT(ABS(B72),"##0.00")&amp;".")))</f>
        <v>#DIV/0!</v>
      </c>
    </row>
    <row r="91" customFormat="false" ht="15" hidden="false" customHeight="false" outlineLevel="0" collapsed="false">
      <c r="A91" s="0" t="s">
        <v>189</v>
      </c>
      <c r="B91" s="0" t="e">
        <f aca="false">IF(OR(B84="Yes",B64="correctly matched"),"",IF(B75="loss","If your back bets lose, your overall position will be -£"&amp;TEXT(ABS(B73),"##0.00")&amp;".",IF(B75="profit","If your back bets win, your overall position will be £"&amp;TEXT(ABS(B73),"##0.00")&amp;".")))</f>
        <v>#DIV/0!</v>
      </c>
    </row>
    <row r="93" customFormat="false" ht="15" hidden="false" customHeight="false" outlineLevel="0" collapsed="false">
      <c r="A93" s="0" t="s">
        <v>190</v>
      </c>
      <c r="B93" s="0" t="s">
        <v>191</v>
      </c>
      <c r="C93" s="0" t="s">
        <v>192</v>
      </c>
    </row>
    <row r="94" customFormat="false" ht="15" hidden="false" customHeight="false" outlineLevel="0" collapsed="false">
      <c r="A94" s="0" t="s">
        <v>193</v>
      </c>
      <c r="B94" s="16" t="n">
        <f aca="false">Back_Stake_1*(Back_Odds_1-1)</f>
        <v>-0</v>
      </c>
      <c r="C94" s="16" t="n">
        <f aca="false">IF(Bet_Type_1="Normal",-Back_Stake_1,IF(Bet_Type_1="Free Bet (SNR)",0,0))</f>
        <v>0</v>
      </c>
    </row>
    <row r="95" customFormat="false" ht="15" hidden="false" customHeight="false" outlineLevel="0" collapsed="false">
      <c r="A95" s="0" t="s">
        <v>194</v>
      </c>
      <c r="B95" s="16" t="n">
        <f aca="false">Back_Stake_2*(Back_Odds_2-1)</f>
        <v>-0</v>
      </c>
      <c r="C95" s="16" t="n">
        <f aca="false">IF(Bet_Type_2="Normal",-Back_Stake_2,IF(Bet_Type_2="Free Bet (SNR)",0,0))</f>
        <v>0</v>
      </c>
    </row>
    <row r="96" customFormat="false" ht="15" hidden="false" customHeight="false" outlineLevel="0" collapsed="false">
      <c r="A96" s="0" t="s">
        <v>195</v>
      </c>
      <c r="B96" s="16" t="n">
        <f aca="false">Back_Stake_3*(Back_Odds_3-1)</f>
        <v>0</v>
      </c>
      <c r="C96" s="16" t="n">
        <f aca="false">IF(Bet_Type_3="Normal",-Back_Stake_3,IF(Bet_Type_3="Free Bet (SNR)",0,0))</f>
        <v>0</v>
      </c>
    </row>
    <row r="97" customFormat="false" ht="15" hidden="false" customHeight="false" outlineLevel="0" collapsed="false">
      <c r="A97" s="0" t="s">
        <v>196</v>
      </c>
      <c r="B97" s="16" t="n">
        <f aca="false">Back_Stake_4*(Back_Odds_4-1)</f>
        <v>0</v>
      </c>
      <c r="C97" s="16" t="n">
        <f aca="false">IF(Bet_Type_4="Normal",-Back_Stake_4,IF(Bet_Type_4="Free Bet (SNR)",0,0))</f>
        <v>0</v>
      </c>
    </row>
    <row r="98" customFormat="false" ht="15" hidden="false" customHeight="false" outlineLevel="0" collapsed="false">
      <c r="A98" s="0" t="s">
        <v>197</v>
      </c>
      <c r="B98" s="16" t="n">
        <f aca="false">Back_Stake_5*(Back_Odds_5-1)</f>
        <v>0</v>
      </c>
      <c r="C98" s="16" t="n">
        <f aca="false">IF(Bet_Type_5="Normal",-Back_Stake_5,IF(Bet_Type_5="Free Bet (SNR)",0,0))</f>
        <v>0</v>
      </c>
    </row>
    <row r="99" customFormat="false" ht="15" hidden="false" customHeight="false" outlineLevel="0" collapsed="false">
      <c r="A99" s="0" t="s">
        <v>198</v>
      </c>
      <c r="B99" s="16" t="n">
        <f aca="false">Back_Stake_6*(Back_Odds_6-1)</f>
        <v>0</v>
      </c>
      <c r="C99" s="16" t="n">
        <f aca="false">IF(Bet_Type_6="Normal",-Back_Stake_6,IF(Bet_Type_6="Free Bet (SNR)",0,0))</f>
        <v>0</v>
      </c>
    </row>
    <row r="100" customFormat="false" ht="15" hidden="false" customHeight="false" outlineLevel="0" collapsed="false">
      <c r="A100" s="0" t="s">
        <v>199</v>
      </c>
      <c r="B100" s="16" t="n">
        <f aca="false">Back_Stake_7*(Back_Odds_7-1)</f>
        <v>0</v>
      </c>
      <c r="C100" s="16" t="n">
        <f aca="false">IF(Bet_Type_7="Normal",-Back_Stake_7,IF(Bet_Type_7="Free Bet (SNR)",0,0))</f>
        <v>0</v>
      </c>
    </row>
    <row r="101" customFormat="false" ht="15" hidden="false" customHeight="false" outlineLevel="0" collapsed="false">
      <c r="A101" s="0" t="s">
        <v>200</v>
      </c>
      <c r="B101" s="16" t="n">
        <f aca="false">Back_Stake_8*(Back_Odds_8-1)</f>
        <v>0</v>
      </c>
      <c r="C101" s="16" t="n">
        <f aca="false">IF(Bet_Type_8="Normal",-Back_Stake_8,IF(Bet_Type_8="Free Bet (SNR)",0,0))</f>
        <v>0</v>
      </c>
    </row>
    <row r="102" customFormat="false" ht="15" hidden="false" customHeight="false" outlineLevel="0" collapsed="false">
      <c r="A102" s="0" t="s">
        <v>201</v>
      </c>
      <c r="B102" s="16" t="n">
        <f aca="false">IF(AND(ISERROR(Cash_Out_Back_Stake),ISERROR(Fixabet_Lay_Stake)),0,IF(B65="back",Cash_Out_Back_Stake*(Current_Exchange_Back_Odds-1),IF(B65="lay",0)))</f>
        <v>0</v>
      </c>
      <c r="C102" s="16" t="n">
        <f aca="false">IF(AND(ISERROR(Cash_Out_Back_Stake),ISERROR(Fixabet_Lay_Stake)),0,IF(B65="back",-Cash_Out_Back_Stake,IF(B65="lay",0)))</f>
        <v>0</v>
      </c>
    </row>
    <row r="104" customFormat="false" ht="15" hidden="false" customHeight="false" outlineLevel="0" collapsed="false">
      <c r="A104" s="0" t="s">
        <v>202</v>
      </c>
      <c r="B104" s="16" t="n">
        <f aca="false">-Lay_Stake_1*(Lay_Odds_1-1)</f>
        <v>0</v>
      </c>
      <c r="C104" s="16" t="n">
        <f aca="false">Lay_Stake_1</f>
        <v>0</v>
      </c>
    </row>
    <row r="105" customFormat="false" ht="15" hidden="false" customHeight="false" outlineLevel="0" collapsed="false">
      <c r="A105" s="0" t="s">
        <v>203</v>
      </c>
      <c r="B105" s="16" t="n">
        <f aca="false">-Lay_Stake_2*(Lay_Odds_2-1)</f>
        <v>0</v>
      </c>
      <c r="C105" s="16" t="n">
        <f aca="false">Lay_Stake_2</f>
        <v>0</v>
      </c>
    </row>
    <row r="106" customFormat="false" ht="15" hidden="false" customHeight="false" outlineLevel="0" collapsed="false">
      <c r="A106" s="0" t="s">
        <v>204</v>
      </c>
      <c r="B106" s="16" t="n">
        <f aca="false">-Lay_Stake_3*(Lay_Odds_3-1)</f>
        <v>0</v>
      </c>
      <c r="C106" s="16" t="n">
        <f aca="false">Lay_Stake_3</f>
        <v>0</v>
      </c>
    </row>
    <row r="107" customFormat="false" ht="15" hidden="false" customHeight="false" outlineLevel="0" collapsed="false">
      <c r="A107" s="0" t="s">
        <v>205</v>
      </c>
      <c r="B107" s="16" t="n">
        <f aca="false">-Lay_Stake_4*(Lay_Odds_4-1)</f>
        <v>0</v>
      </c>
      <c r="C107" s="16" t="n">
        <f aca="false">Lay_Stake_4</f>
        <v>0</v>
      </c>
    </row>
    <row r="108" customFormat="false" ht="15" hidden="false" customHeight="false" outlineLevel="0" collapsed="false">
      <c r="A108" s="0" t="s">
        <v>206</v>
      </c>
      <c r="B108" s="16" t="n">
        <f aca="false">-Lay_Stake_5*(Lay_Odds_5-1)</f>
        <v>0</v>
      </c>
      <c r="C108" s="16" t="n">
        <f aca="false">Lay_Stake_5</f>
        <v>0</v>
      </c>
    </row>
    <row r="109" customFormat="false" ht="15" hidden="false" customHeight="false" outlineLevel="0" collapsed="false">
      <c r="A109" s="0" t="s">
        <v>207</v>
      </c>
      <c r="B109" s="16" t="n">
        <f aca="false">-Lay_Stake_6*(Lay_Odds_6-1)</f>
        <v>0</v>
      </c>
      <c r="C109" s="16" t="n">
        <f aca="false">Lay_Stake_6</f>
        <v>0</v>
      </c>
    </row>
    <row r="110" customFormat="false" ht="15" hidden="false" customHeight="false" outlineLevel="0" collapsed="false">
      <c r="A110" s="0" t="s">
        <v>208</v>
      </c>
      <c r="B110" s="16" t="n">
        <f aca="false">-Lay_Stake_7*(Lay_Odds_7-1)</f>
        <v>0</v>
      </c>
      <c r="C110" s="16" t="n">
        <f aca="false">Lay_Stake_7</f>
        <v>0</v>
      </c>
    </row>
    <row r="111" customFormat="false" ht="15" hidden="false" customHeight="false" outlineLevel="0" collapsed="false">
      <c r="A111" s="0" t="s">
        <v>209</v>
      </c>
      <c r="B111" s="16" t="n">
        <f aca="false">-Lay_Stake_8*(Lay_Odds_8-1)</f>
        <v>0</v>
      </c>
      <c r="C111" s="16" t="n">
        <f aca="false">Lay_Stake_8</f>
        <v>0</v>
      </c>
    </row>
    <row r="112" customFormat="false" ht="15" hidden="false" customHeight="false" outlineLevel="0" collapsed="false">
      <c r="A112" s="0" t="s">
        <v>210</v>
      </c>
      <c r="B112" s="16" t="n">
        <f aca="false">IF(AND(ISERROR(Cash_Out_Back_Stake),ISERROR(Fixabet_Lay_Stake)),0,IF(B65="back",0,IF(B65="lay",-Fixabet_Lay_Stake*(Current_Exchange_Lay_Odds-1))))</f>
        <v>0</v>
      </c>
      <c r="C112" s="16" t="n">
        <f aca="false">IF(AND(ISERROR(Cash_Out_Back_Stake),ISERROR(Fixabet_Lay_Stake)),0,IF(B65="back",0,IF(B65="lay",Fixabet_Lay_Stake)))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LibreOffice/7.2.2.2$MacOSX_X86_64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2021-05-09T09:58:01Z</dcterms:created>
  <dc:creator/>
  <dc:description/>
  <dc:language>en-GB</dc:language>
  <cp:lastModifiedBy/>
  <dcterms:modified xsi:type="dcterms:W3CDTF">2023-06-02T17:38:11Z</dcterms:modified>
  <cp:revision>756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